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structional Activity Reports\2013-14 Instructional Activity\Dec 2014 Revision\"/>
    </mc:Choice>
  </mc:AlternateContent>
  <bookViews>
    <workbookView xWindow="0" yWindow="0" windowWidth="28800" windowHeight="12420"/>
  </bookViews>
  <sheets>
    <sheet name="TOTAL SCH per FTE" sheetId="5" r:id="rId1"/>
    <sheet name="Ugrad SCH per FTE" sheetId="3" r:id="rId2"/>
    <sheet name="GRAD SCH per FTE" sheetId="4" r:id="rId3"/>
    <sheet name="Note" sheetId="6" r:id="rId4"/>
  </sheets>
  <definedNames>
    <definedName name="_xlnm.Print_Area" localSheetId="2">'GRAD SCH per FTE'!$A$1:$H$108</definedName>
    <definedName name="_xlnm.Print_Area" localSheetId="0">'TOTAL SCH per FTE'!$A$1:$H$108</definedName>
    <definedName name="_xlnm.Print_Area" localSheetId="1">'Ugrad SCH per FTE'!$A$1:$H$109</definedName>
    <definedName name="_xlnm.Print_Titles" localSheetId="2">'GRAD SCH per FTE'!$1:$9</definedName>
    <definedName name="_xlnm.Print_Titles" localSheetId="0">'TOTAL SCH per FTE'!$1:$9</definedName>
    <definedName name="_xlnm.Print_Titles" localSheetId="1">'Ugrad SCH per FTE'!$1:$9</definedName>
  </definedNames>
  <calcPr calcId="152511" concurrentCalc="0"/>
</workbook>
</file>

<file path=xl/calcChain.xml><?xml version="1.0" encoding="utf-8"?>
<calcChain xmlns="http://schemas.openxmlformats.org/spreadsheetml/2006/main">
  <c r="F66" i="3" l="1"/>
  <c r="H66" i="3"/>
  <c r="F66" i="4"/>
  <c r="H66" i="4"/>
  <c r="G71" i="5"/>
  <c r="G72" i="5"/>
  <c r="G73" i="5"/>
  <c r="G74" i="5"/>
  <c r="G75" i="5"/>
  <c r="G76" i="5"/>
  <c r="G77" i="5"/>
  <c r="G78" i="5"/>
  <c r="G79" i="5"/>
  <c r="G66" i="5"/>
  <c r="G64" i="5"/>
  <c r="G65" i="5"/>
  <c r="G67" i="5"/>
  <c r="H66" i="5"/>
  <c r="G79" i="4"/>
  <c r="G67" i="4"/>
  <c r="G79" i="3"/>
  <c r="G67" i="3"/>
  <c r="F79" i="5"/>
  <c r="F67" i="5"/>
  <c r="B79" i="5"/>
  <c r="B66" i="3"/>
  <c r="D66" i="3"/>
  <c r="B66" i="4"/>
  <c r="D66" i="4"/>
  <c r="C66" i="5"/>
  <c r="D66" i="5"/>
  <c r="B67" i="5"/>
  <c r="C71" i="5"/>
  <c r="C72" i="5"/>
  <c r="C73" i="5"/>
  <c r="C74" i="5"/>
  <c r="C75" i="5"/>
  <c r="C76" i="5"/>
  <c r="C77" i="5"/>
  <c r="C78" i="5"/>
  <c r="C79" i="5"/>
  <c r="C64" i="5"/>
  <c r="C65" i="5"/>
  <c r="C67" i="5"/>
  <c r="C67" i="4"/>
  <c r="C79" i="4"/>
  <c r="C79" i="3"/>
  <c r="C67" i="3"/>
  <c r="F71" i="4"/>
  <c r="H71" i="4"/>
  <c r="B71" i="4"/>
  <c r="D71" i="4"/>
  <c r="F71" i="3"/>
  <c r="H71" i="3"/>
  <c r="B71" i="3"/>
  <c r="D71" i="3"/>
  <c r="F104" i="5"/>
  <c r="H71" i="5"/>
  <c r="B104" i="5"/>
  <c r="G104" i="4"/>
  <c r="G105" i="3"/>
  <c r="D71" i="5"/>
  <c r="C104" i="4"/>
  <c r="C105" i="3"/>
  <c r="G51" i="4"/>
  <c r="H83" i="3"/>
  <c r="A3" i="4"/>
  <c r="F7" i="4"/>
  <c r="B7" i="4"/>
  <c r="A3" i="3"/>
  <c r="F7" i="3"/>
  <c r="B7" i="3"/>
  <c r="F103" i="4"/>
  <c r="H103" i="4"/>
  <c r="F102" i="4"/>
  <c r="H102" i="4"/>
  <c r="F101" i="4"/>
  <c r="H101" i="4"/>
  <c r="F100" i="4"/>
  <c r="H100" i="4"/>
  <c r="F99" i="4"/>
  <c r="H99" i="4"/>
  <c r="F93" i="4"/>
  <c r="H93" i="4"/>
  <c r="F92" i="4"/>
  <c r="H92" i="4"/>
  <c r="F91" i="4"/>
  <c r="H91" i="4"/>
  <c r="F90" i="4"/>
  <c r="H90" i="4"/>
  <c r="F85" i="4"/>
  <c r="H85" i="4"/>
  <c r="F82" i="4"/>
  <c r="H82" i="4"/>
  <c r="F78" i="4"/>
  <c r="H78" i="4"/>
  <c r="F77" i="4"/>
  <c r="H77" i="4"/>
  <c r="F76" i="4"/>
  <c r="H76" i="4"/>
  <c r="F75" i="4"/>
  <c r="H75" i="4"/>
  <c r="F74" i="4"/>
  <c r="H74" i="4"/>
  <c r="F73" i="4"/>
  <c r="H73" i="4"/>
  <c r="F72" i="4"/>
  <c r="H72" i="4"/>
  <c r="F64" i="4"/>
  <c r="H64" i="4"/>
  <c r="F59" i="4"/>
  <c r="H59" i="4"/>
  <c r="F58" i="4"/>
  <c r="H58" i="4"/>
  <c r="F57" i="4"/>
  <c r="H57" i="4"/>
  <c r="F56" i="4"/>
  <c r="H56" i="4"/>
  <c r="F55" i="4"/>
  <c r="H55" i="4"/>
  <c r="F50" i="4"/>
  <c r="H50" i="4"/>
  <c r="F49" i="4"/>
  <c r="H49" i="4"/>
  <c r="F48" i="4"/>
  <c r="H48" i="4"/>
  <c r="F47" i="4"/>
  <c r="H47" i="4"/>
  <c r="F46" i="4"/>
  <c r="H46" i="4"/>
  <c r="F45" i="4"/>
  <c r="H45" i="4"/>
  <c r="F41" i="4"/>
  <c r="H41" i="4"/>
  <c r="F37" i="4"/>
  <c r="H37" i="4"/>
  <c r="F35" i="4"/>
  <c r="H35" i="4"/>
  <c r="F34" i="4"/>
  <c r="H34" i="4"/>
  <c r="F33" i="4"/>
  <c r="H33" i="4"/>
  <c r="F32" i="4"/>
  <c r="H32" i="4"/>
  <c r="F31" i="4"/>
  <c r="H31" i="4"/>
  <c r="F30" i="4"/>
  <c r="H30" i="4"/>
  <c r="F29" i="4"/>
  <c r="H29" i="4"/>
  <c r="F28" i="4"/>
  <c r="H28" i="4"/>
  <c r="F27" i="4"/>
  <c r="H27" i="4"/>
  <c r="F26" i="4"/>
  <c r="H26" i="4"/>
  <c r="F25" i="4"/>
  <c r="H25" i="4"/>
  <c r="F23" i="4"/>
  <c r="H23" i="4"/>
  <c r="F22" i="4"/>
  <c r="H22" i="4"/>
  <c r="F21" i="4"/>
  <c r="H21" i="4"/>
  <c r="F20" i="4"/>
  <c r="H20" i="4"/>
  <c r="F19" i="4"/>
  <c r="H19" i="4"/>
  <c r="F18" i="4"/>
  <c r="H18" i="4"/>
  <c r="F17" i="4"/>
  <c r="H17" i="4"/>
  <c r="F16" i="4"/>
  <c r="H16" i="4"/>
  <c r="F15" i="4"/>
  <c r="H15" i="4"/>
  <c r="F14" i="4"/>
  <c r="H14" i="4"/>
  <c r="F13" i="4"/>
  <c r="H13" i="4"/>
  <c r="F12" i="4"/>
  <c r="H12" i="4"/>
  <c r="B103" i="4"/>
  <c r="D103" i="4"/>
  <c r="B102" i="4"/>
  <c r="D102" i="4"/>
  <c r="B101" i="4"/>
  <c r="D101" i="4"/>
  <c r="B100" i="4"/>
  <c r="D100" i="4"/>
  <c r="B99" i="4"/>
  <c r="D99" i="4"/>
  <c r="B93" i="4"/>
  <c r="D93" i="4"/>
  <c r="B92" i="4"/>
  <c r="D92" i="4"/>
  <c r="B91" i="4"/>
  <c r="D91" i="4"/>
  <c r="B90" i="4"/>
  <c r="D90" i="4"/>
  <c r="B85" i="4"/>
  <c r="D85" i="4"/>
  <c r="B82" i="4"/>
  <c r="D82" i="4"/>
  <c r="B78" i="4"/>
  <c r="D78" i="4"/>
  <c r="B77" i="4"/>
  <c r="D77" i="4"/>
  <c r="B76" i="4"/>
  <c r="D76" i="4"/>
  <c r="B75" i="4"/>
  <c r="D75" i="4"/>
  <c r="B74" i="4"/>
  <c r="D74" i="4"/>
  <c r="B73" i="4"/>
  <c r="D73" i="4"/>
  <c r="B72" i="4"/>
  <c r="D72" i="4"/>
  <c r="B65" i="4"/>
  <c r="D65" i="4"/>
  <c r="B64" i="4"/>
  <c r="D64" i="4"/>
  <c r="B59" i="4"/>
  <c r="D59" i="4"/>
  <c r="B58" i="4"/>
  <c r="D58" i="4"/>
  <c r="B57" i="4"/>
  <c r="D57" i="4"/>
  <c r="B56" i="4"/>
  <c r="D56" i="4"/>
  <c r="B55" i="4"/>
  <c r="D55" i="4"/>
  <c r="B50" i="4"/>
  <c r="D50" i="4"/>
  <c r="B49" i="4"/>
  <c r="D49" i="4"/>
  <c r="B48" i="4"/>
  <c r="D48" i="4"/>
  <c r="B47" i="4"/>
  <c r="D47" i="4"/>
  <c r="B46" i="4"/>
  <c r="D46" i="4"/>
  <c r="B45" i="4"/>
  <c r="D45" i="4"/>
  <c r="B41" i="4"/>
  <c r="D41" i="4"/>
  <c r="B12" i="4"/>
  <c r="D12" i="4"/>
  <c r="B13" i="4"/>
  <c r="D13" i="4"/>
  <c r="B14" i="4"/>
  <c r="D14" i="4"/>
  <c r="B15" i="4"/>
  <c r="D15" i="4"/>
  <c r="B16" i="4"/>
  <c r="D16" i="4"/>
  <c r="B17" i="4"/>
  <c r="D17" i="4"/>
  <c r="B18" i="4"/>
  <c r="D18" i="4"/>
  <c r="B19" i="4"/>
  <c r="D19" i="4"/>
  <c r="B20" i="4"/>
  <c r="D20" i="4"/>
  <c r="B21" i="4"/>
  <c r="D21" i="4"/>
  <c r="B22" i="4"/>
  <c r="D22" i="4"/>
  <c r="B23" i="4"/>
  <c r="D23" i="4"/>
  <c r="B25" i="4"/>
  <c r="D25" i="4"/>
  <c r="B26" i="4"/>
  <c r="D26" i="4"/>
  <c r="B27" i="4"/>
  <c r="D27" i="4"/>
  <c r="B28" i="4"/>
  <c r="D28" i="4"/>
  <c r="B29" i="4"/>
  <c r="D29" i="4"/>
  <c r="B30" i="4"/>
  <c r="D30" i="4"/>
  <c r="B31" i="4"/>
  <c r="D31" i="4"/>
  <c r="B32" i="4"/>
  <c r="D32" i="4"/>
  <c r="B33" i="4"/>
  <c r="D33" i="4"/>
  <c r="B34" i="4"/>
  <c r="D34" i="4"/>
  <c r="B35" i="4"/>
  <c r="D35" i="4"/>
  <c r="F103" i="3"/>
  <c r="H103" i="3"/>
  <c r="F102" i="3"/>
  <c r="H102" i="3"/>
  <c r="F101" i="3"/>
  <c r="H101" i="3"/>
  <c r="F100" i="3"/>
  <c r="H100" i="3"/>
  <c r="F99" i="3"/>
  <c r="H99" i="3"/>
  <c r="F93" i="3"/>
  <c r="H93" i="3"/>
  <c r="F92" i="3"/>
  <c r="H92" i="3"/>
  <c r="F91" i="3"/>
  <c r="H91" i="3"/>
  <c r="F90" i="3"/>
  <c r="H90" i="3"/>
  <c r="F85" i="3"/>
  <c r="H85" i="3"/>
  <c r="F82" i="3"/>
  <c r="H82" i="3"/>
  <c r="F78" i="3"/>
  <c r="H78" i="3"/>
  <c r="F77" i="3"/>
  <c r="H77" i="3"/>
  <c r="F76" i="3"/>
  <c r="H76" i="3"/>
  <c r="F75" i="3"/>
  <c r="H75" i="3"/>
  <c r="F74" i="3"/>
  <c r="H74" i="3"/>
  <c r="F73" i="3"/>
  <c r="H73" i="3"/>
  <c r="F72" i="3"/>
  <c r="H72" i="3"/>
  <c r="F64" i="3"/>
  <c r="H64" i="3"/>
  <c r="F59" i="3"/>
  <c r="H59" i="3"/>
  <c r="F58" i="3"/>
  <c r="H58" i="3"/>
  <c r="F57" i="3"/>
  <c r="H57" i="3"/>
  <c r="F56" i="3"/>
  <c r="H56" i="3"/>
  <c r="F55" i="3"/>
  <c r="H55" i="3"/>
  <c r="F50" i="3"/>
  <c r="H50" i="3"/>
  <c r="F49" i="3"/>
  <c r="H49" i="3"/>
  <c r="F48" i="3"/>
  <c r="H48" i="3"/>
  <c r="F47" i="3"/>
  <c r="H47" i="3"/>
  <c r="F46" i="3"/>
  <c r="H46" i="3"/>
  <c r="F45" i="3"/>
  <c r="H45" i="3"/>
  <c r="F41" i="3"/>
  <c r="H41" i="3"/>
  <c r="F37" i="3"/>
  <c r="H37" i="3"/>
  <c r="F13" i="3"/>
  <c r="H13" i="3"/>
  <c r="F14" i="3"/>
  <c r="H14" i="3"/>
  <c r="F15" i="3"/>
  <c r="H15" i="3"/>
  <c r="F16" i="3"/>
  <c r="H16" i="3"/>
  <c r="F17" i="3"/>
  <c r="H17" i="3"/>
  <c r="F18" i="3"/>
  <c r="H18" i="3"/>
  <c r="F19" i="3"/>
  <c r="H19" i="3"/>
  <c r="F20" i="3"/>
  <c r="H20" i="3"/>
  <c r="F21" i="3"/>
  <c r="H21" i="3"/>
  <c r="F22" i="3"/>
  <c r="H22" i="3"/>
  <c r="F23" i="3"/>
  <c r="H23" i="3"/>
  <c r="F25" i="3"/>
  <c r="H25" i="3"/>
  <c r="F26" i="3"/>
  <c r="H26" i="3"/>
  <c r="F27" i="3"/>
  <c r="H27" i="3"/>
  <c r="F28" i="3"/>
  <c r="H28" i="3"/>
  <c r="F29" i="3"/>
  <c r="H29" i="3"/>
  <c r="F30" i="3"/>
  <c r="H30" i="3"/>
  <c r="F31" i="3"/>
  <c r="H31" i="3"/>
  <c r="F32" i="3"/>
  <c r="H32" i="3"/>
  <c r="F33" i="3"/>
  <c r="H33" i="3"/>
  <c r="F34" i="3"/>
  <c r="H34" i="3"/>
  <c r="F35" i="3"/>
  <c r="H35" i="3"/>
  <c r="F12" i="3"/>
  <c r="H12" i="3"/>
  <c r="B103" i="3"/>
  <c r="D103" i="3"/>
  <c r="B102" i="3"/>
  <c r="D102" i="3"/>
  <c r="B101" i="3"/>
  <c r="D101" i="3"/>
  <c r="B100" i="3"/>
  <c r="D100" i="3"/>
  <c r="B99" i="3"/>
  <c r="D99" i="3"/>
  <c r="B93" i="3"/>
  <c r="D93" i="3"/>
  <c r="B92" i="3"/>
  <c r="D92" i="3"/>
  <c r="B91" i="3"/>
  <c r="D91" i="3"/>
  <c r="B90" i="3"/>
  <c r="D90" i="3"/>
  <c r="B85" i="3"/>
  <c r="D85" i="3"/>
  <c r="B82" i="3"/>
  <c r="D82" i="3"/>
  <c r="B78" i="3"/>
  <c r="D78" i="3"/>
  <c r="B77" i="3"/>
  <c r="D77" i="3"/>
  <c r="B76" i="3"/>
  <c r="D76" i="3"/>
  <c r="B75" i="3"/>
  <c r="D75" i="3"/>
  <c r="B74" i="3"/>
  <c r="D74" i="3"/>
  <c r="B73" i="3"/>
  <c r="D73" i="3"/>
  <c r="B72" i="3"/>
  <c r="D72" i="3"/>
  <c r="B65" i="3"/>
  <c r="D65" i="3"/>
  <c r="B64" i="3"/>
  <c r="D64" i="3"/>
  <c r="B59" i="3"/>
  <c r="D59" i="3"/>
  <c r="B58" i="3"/>
  <c r="D58" i="3"/>
  <c r="B57" i="3"/>
  <c r="D57" i="3"/>
  <c r="B56" i="3"/>
  <c r="D56" i="3"/>
  <c r="B55" i="3"/>
  <c r="D55" i="3"/>
  <c r="B50" i="3"/>
  <c r="D50" i="3"/>
  <c r="B49" i="3"/>
  <c r="D49" i="3"/>
  <c r="B48" i="3"/>
  <c r="D48" i="3"/>
  <c r="B47" i="3"/>
  <c r="D47" i="3"/>
  <c r="B46" i="3"/>
  <c r="D46" i="3"/>
  <c r="B45" i="3"/>
  <c r="D45" i="3"/>
  <c r="B41" i="3"/>
  <c r="D41" i="3"/>
  <c r="B13" i="3"/>
  <c r="D13" i="3"/>
  <c r="B14" i="3"/>
  <c r="D14" i="3"/>
  <c r="B15" i="3"/>
  <c r="D15" i="3"/>
  <c r="B16" i="3"/>
  <c r="D16" i="3"/>
  <c r="B17" i="3"/>
  <c r="D17" i="3"/>
  <c r="B18" i="3"/>
  <c r="D18" i="3"/>
  <c r="B19" i="3"/>
  <c r="D19" i="3"/>
  <c r="B20" i="3"/>
  <c r="D20" i="3"/>
  <c r="B21" i="3"/>
  <c r="D21" i="3"/>
  <c r="B22" i="3"/>
  <c r="D22" i="3"/>
  <c r="B23" i="3"/>
  <c r="D23" i="3"/>
  <c r="B25" i="3"/>
  <c r="D25" i="3"/>
  <c r="B26" i="3"/>
  <c r="D26" i="3"/>
  <c r="B27" i="3"/>
  <c r="D27" i="3"/>
  <c r="B28" i="3"/>
  <c r="D28" i="3"/>
  <c r="B29" i="3"/>
  <c r="D29" i="3"/>
  <c r="B30" i="3"/>
  <c r="D30" i="3"/>
  <c r="B31" i="3"/>
  <c r="D31" i="3"/>
  <c r="B32" i="3"/>
  <c r="D32" i="3"/>
  <c r="B33" i="3"/>
  <c r="D33" i="3"/>
  <c r="B34" i="3"/>
  <c r="D34" i="3"/>
  <c r="B35" i="3"/>
  <c r="D35" i="3"/>
  <c r="B12" i="3"/>
  <c r="D12" i="3"/>
  <c r="F24" i="4"/>
  <c r="H24" i="4"/>
  <c r="F105" i="3"/>
  <c r="H105" i="3"/>
  <c r="F94" i="4"/>
  <c r="H94" i="4"/>
  <c r="F89" i="3"/>
  <c r="H89" i="3"/>
  <c r="F79" i="4"/>
  <c r="H79" i="4"/>
  <c r="F60" i="5"/>
  <c r="F60" i="3"/>
  <c r="F51" i="5"/>
  <c r="F51" i="4"/>
  <c r="H51" i="4"/>
  <c r="B94" i="4"/>
  <c r="D94" i="4"/>
  <c r="B37" i="5"/>
  <c r="B37" i="3"/>
  <c r="D37" i="3"/>
  <c r="B24" i="3"/>
  <c r="D24" i="3"/>
  <c r="B60" i="5"/>
  <c r="B60" i="3"/>
  <c r="B67" i="4"/>
  <c r="D67" i="4"/>
  <c r="B51" i="5"/>
  <c r="B51" i="3"/>
  <c r="B105" i="3"/>
  <c r="D105" i="3"/>
  <c r="G60" i="4"/>
  <c r="F65" i="4"/>
  <c r="H65" i="4"/>
  <c r="C60" i="4"/>
  <c r="F104" i="4"/>
  <c r="H104" i="4"/>
  <c r="B51" i="4"/>
  <c r="C51" i="4"/>
  <c r="D51" i="4"/>
  <c r="G95" i="4"/>
  <c r="G36" i="4"/>
  <c r="G38" i="4"/>
  <c r="G107" i="4"/>
  <c r="B95" i="5"/>
  <c r="B95" i="3"/>
  <c r="C95" i="3"/>
  <c r="B104" i="4"/>
  <c r="C36" i="4"/>
  <c r="C38" i="4"/>
  <c r="C95" i="4"/>
  <c r="C107" i="4"/>
  <c r="G51" i="3"/>
  <c r="F67" i="3"/>
  <c r="C60" i="3"/>
  <c r="F89" i="4"/>
  <c r="H89" i="4"/>
  <c r="G60" i="3"/>
  <c r="F65" i="3"/>
  <c r="H65" i="3"/>
  <c r="F95" i="5"/>
  <c r="F95" i="3"/>
  <c r="F94" i="3"/>
  <c r="H94" i="3"/>
  <c r="B36" i="5"/>
  <c r="B38" i="5"/>
  <c r="C51" i="3"/>
  <c r="F24" i="3"/>
  <c r="H24" i="3"/>
  <c r="B24" i="4"/>
  <c r="D24" i="4"/>
  <c r="B89" i="4"/>
  <c r="D89" i="4"/>
  <c r="B94" i="3"/>
  <c r="D94" i="3"/>
  <c r="F36" i="5"/>
  <c r="F36" i="3"/>
  <c r="B89" i="3"/>
  <c r="D89" i="3"/>
  <c r="G103" i="5"/>
  <c r="H103" i="5"/>
  <c r="G102" i="5"/>
  <c r="H102" i="5"/>
  <c r="G101" i="5"/>
  <c r="H101" i="5"/>
  <c r="G100" i="5"/>
  <c r="H100" i="5"/>
  <c r="G99" i="5"/>
  <c r="H99" i="5"/>
  <c r="G94" i="5"/>
  <c r="H94" i="5"/>
  <c r="G93" i="5"/>
  <c r="H93" i="5"/>
  <c r="G92" i="5"/>
  <c r="H92" i="5"/>
  <c r="G91" i="5"/>
  <c r="H91" i="5"/>
  <c r="G90" i="5"/>
  <c r="G89" i="5"/>
  <c r="H89" i="5"/>
  <c r="G85" i="5"/>
  <c r="H85" i="5"/>
  <c r="G82" i="5"/>
  <c r="H82" i="5"/>
  <c r="H78" i="5"/>
  <c r="H77" i="5"/>
  <c r="H76" i="5"/>
  <c r="H75" i="5"/>
  <c r="H74" i="5"/>
  <c r="H73" i="5"/>
  <c r="H72" i="5"/>
  <c r="H65" i="5"/>
  <c r="H64" i="5"/>
  <c r="G59" i="5"/>
  <c r="H59" i="5"/>
  <c r="G58" i="5"/>
  <c r="H58" i="5"/>
  <c r="G57" i="5"/>
  <c r="H57" i="5"/>
  <c r="G56" i="5"/>
  <c r="H56" i="5"/>
  <c r="G55" i="5"/>
  <c r="H55" i="5"/>
  <c r="G41" i="5"/>
  <c r="H41" i="5"/>
  <c r="G50" i="5"/>
  <c r="H50" i="5"/>
  <c r="G49" i="5"/>
  <c r="H49" i="5"/>
  <c r="G48" i="5"/>
  <c r="H48" i="5"/>
  <c r="G47" i="5"/>
  <c r="H47" i="5"/>
  <c r="G46" i="5"/>
  <c r="H46" i="5"/>
  <c r="G45" i="5"/>
  <c r="G37" i="5"/>
  <c r="H37" i="5"/>
  <c r="G35" i="5"/>
  <c r="H35" i="5"/>
  <c r="G34" i="5"/>
  <c r="H34" i="5"/>
  <c r="G33" i="5"/>
  <c r="H33" i="5"/>
  <c r="G32" i="5"/>
  <c r="H32" i="5"/>
  <c r="G31" i="5"/>
  <c r="H31" i="5"/>
  <c r="G30" i="5"/>
  <c r="H30" i="5"/>
  <c r="G29" i="5"/>
  <c r="H29" i="5"/>
  <c r="G28" i="5"/>
  <c r="H28" i="5"/>
  <c r="G27" i="5"/>
  <c r="H27" i="5"/>
  <c r="G26" i="5"/>
  <c r="H26" i="5"/>
  <c r="G25" i="5"/>
  <c r="H25" i="5"/>
  <c r="G24" i="5"/>
  <c r="H24" i="5"/>
  <c r="G23" i="5"/>
  <c r="H23" i="5"/>
  <c r="G22" i="5"/>
  <c r="H22" i="5"/>
  <c r="G21" i="5"/>
  <c r="H21" i="5"/>
  <c r="G20" i="5"/>
  <c r="H20" i="5"/>
  <c r="G19" i="5"/>
  <c r="H19" i="5"/>
  <c r="G18" i="5"/>
  <c r="H18" i="5"/>
  <c r="G17" i="5"/>
  <c r="H17" i="5"/>
  <c r="G16" i="5"/>
  <c r="H16" i="5"/>
  <c r="G15" i="5"/>
  <c r="H15" i="5"/>
  <c r="G14" i="5"/>
  <c r="H14" i="5"/>
  <c r="G13" i="5"/>
  <c r="H13" i="5"/>
  <c r="G12" i="5"/>
  <c r="H12" i="5"/>
  <c r="G95" i="3"/>
  <c r="G36" i="3"/>
  <c r="G38" i="3"/>
  <c r="F36" i="4"/>
  <c r="H36" i="4"/>
  <c r="C36" i="3"/>
  <c r="C38" i="3"/>
  <c r="C99" i="5"/>
  <c r="D99" i="5"/>
  <c r="C100" i="5"/>
  <c r="D100" i="5"/>
  <c r="C101" i="5"/>
  <c r="D101" i="5"/>
  <c r="C102" i="5"/>
  <c r="C103" i="5"/>
  <c r="D103" i="5"/>
  <c r="C90" i="5"/>
  <c r="D90" i="5"/>
  <c r="C91" i="5"/>
  <c r="D91" i="5"/>
  <c r="C92" i="5"/>
  <c r="D92" i="5"/>
  <c r="C93" i="5"/>
  <c r="D93" i="5"/>
  <c r="C94" i="5"/>
  <c r="D94" i="5"/>
  <c r="C89" i="5"/>
  <c r="D89" i="5"/>
  <c r="C85" i="5"/>
  <c r="D85" i="5"/>
  <c r="C82" i="5"/>
  <c r="D82" i="5"/>
  <c r="D73" i="5"/>
  <c r="D75" i="5"/>
  <c r="D76" i="5"/>
  <c r="D77" i="5"/>
  <c r="D78" i="5"/>
  <c r="D72" i="5"/>
  <c r="D65" i="5"/>
  <c r="D64" i="5"/>
  <c r="C56" i="5"/>
  <c r="D56" i="5"/>
  <c r="C57" i="5"/>
  <c r="D57" i="5"/>
  <c r="C58" i="5"/>
  <c r="D58" i="5"/>
  <c r="C59" i="5"/>
  <c r="D59" i="5"/>
  <c r="C55" i="5"/>
  <c r="D55" i="5"/>
  <c r="C46" i="5"/>
  <c r="D46" i="5"/>
  <c r="C47" i="5"/>
  <c r="D47" i="5"/>
  <c r="C48" i="5"/>
  <c r="D48" i="5"/>
  <c r="C49" i="5"/>
  <c r="D49" i="5"/>
  <c r="C50" i="5"/>
  <c r="D50" i="5"/>
  <c r="C45" i="5"/>
  <c r="D45" i="5"/>
  <c r="C41" i="5"/>
  <c r="D41" i="5"/>
  <c r="C37" i="5"/>
  <c r="D37" i="5"/>
  <c r="C13" i="5"/>
  <c r="D13" i="5"/>
  <c r="C14" i="5"/>
  <c r="D14" i="5"/>
  <c r="C15" i="5"/>
  <c r="D15" i="5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C12" i="5"/>
  <c r="D12" i="5"/>
  <c r="C104" i="5"/>
  <c r="D104" i="5"/>
  <c r="H67" i="3"/>
  <c r="G104" i="5"/>
  <c r="H104" i="5"/>
  <c r="D51" i="3"/>
  <c r="H60" i="3"/>
  <c r="C108" i="3"/>
  <c r="D95" i="3"/>
  <c r="H95" i="3"/>
  <c r="D60" i="3"/>
  <c r="G108" i="3"/>
  <c r="D104" i="4"/>
  <c r="G95" i="5"/>
  <c r="H95" i="5"/>
  <c r="H79" i="5"/>
  <c r="G51" i="5"/>
  <c r="H51" i="5"/>
  <c r="D67" i="5"/>
  <c r="G36" i="5"/>
  <c r="G38" i="5"/>
  <c r="H36" i="3"/>
  <c r="C51" i="5"/>
  <c r="G60" i="5"/>
  <c r="H60" i="5"/>
  <c r="C60" i="5"/>
  <c r="D60" i="5"/>
  <c r="H67" i="5"/>
  <c r="H45" i="5"/>
  <c r="H90" i="5"/>
  <c r="B37" i="4"/>
  <c r="D37" i="4"/>
  <c r="C36" i="5"/>
  <c r="C38" i="5"/>
  <c r="D38" i="5"/>
  <c r="C95" i="5"/>
  <c r="D95" i="5"/>
  <c r="D74" i="5"/>
  <c r="D102" i="5"/>
  <c r="F51" i="3"/>
  <c r="H51" i="3"/>
  <c r="F67" i="4"/>
  <c r="H67" i="4"/>
  <c r="F38" i="5"/>
  <c r="B36" i="4"/>
  <c r="D36" i="4"/>
  <c r="B67" i="3"/>
  <c r="D67" i="3"/>
  <c r="B60" i="4"/>
  <c r="D60" i="4"/>
  <c r="F95" i="4"/>
  <c r="H95" i="4"/>
  <c r="B79" i="4"/>
  <c r="D79" i="4"/>
  <c r="B79" i="3"/>
  <c r="D79" i="3"/>
  <c r="B36" i="3"/>
  <c r="D36" i="3"/>
  <c r="B107" i="5"/>
  <c r="B107" i="4"/>
  <c r="D107" i="4"/>
  <c r="F79" i="3"/>
  <c r="H79" i="3"/>
  <c r="B95" i="4"/>
  <c r="D95" i="4"/>
  <c r="F60" i="4"/>
  <c r="H60" i="4"/>
  <c r="B38" i="3"/>
  <c r="D38" i="3"/>
  <c r="B38" i="4"/>
  <c r="D38" i="4"/>
  <c r="D36" i="5"/>
  <c r="G107" i="5"/>
  <c r="H36" i="5"/>
  <c r="H38" i="5"/>
  <c r="C107" i="5"/>
  <c r="D79" i="5"/>
  <c r="D51" i="5"/>
  <c r="B108" i="3"/>
  <c r="D108" i="3"/>
  <c r="F38" i="3"/>
  <c r="H38" i="3"/>
  <c r="F38" i="4"/>
  <c r="H38" i="4"/>
  <c r="F107" i="5"/>
  <c r="F108" i="3"/>
  <c r="H108" i="3"/>
  <c r="F107" i="4"/>
  <c r="H107" i="4"/>
  <c r="H107" i="5"/>
  <c r="D107" i="5"/>
</calcChain>
</file>

<file path=xl/sharedStrings.xml><?xml version="1.0" encoding="utf-8"?>
<sst xmlns="http://schemas.openxmlformats.org/spreadsheetml/2006/main" count="311" uniqueCount="98">
  <si>
    <t>STUDENT CREDIT HOUR PER FTE FACULTY</t>
  </si>
  <si>
    <t>FACULTY</t>
  </si>
  <si>
    <t>STUDENT</t>
  </si>
  <si>
    <t>CR HR</t>
  </si>
  <si>
    <t>COLLEGE OF LIBERAL ARTS</t>
  </si>
  <si>
    <t>FTE</t>
  </si>
  <si>
    <t>PER FTE</t>
  </si>
  <si>
    <t>Aerospace Studies</t>
  </si>
  <si>
    <t>Art</t>
  </si>
  <si>
    <t>Biology</t>
  </si>
  <si>
    <t>African-Amer Studies</t>
  </si>
  <si>
    <t>Chemistry</t>
  </si>
  <si>
    <t>Classics</t>
  </si>
  <si>
    <t>Economics</t>
  </si>
  <si>
    <t>English</t>
  </si>
  <si>
    <t>History</t>
  </si>
  <si>
    <t>Mathematics</t>
  </si>
  <si>
    <t>Military Science</t>
  </si>
  <si>
    <t>Modern Languages</t>
  </si>
  <si>
    <t>Music</t>
  </si>
  <si>
    <t>Naval Science</t>
  </si>
  <si>
    <t>Philosophy</t>
  </si>
  <si>
    <t>Physics/Astronomy</t>
  </si>
  <si>
    <t>Political Science</t>
  </si>
  <si>
    <t>Psychology</t>
  </si>
  <si>
    <t>Sociology/Anthropology</t>
  </si>
  <si>
    <t>Southern Studies</t>
  </si>
  <si>
    <t>Theatre Arts</t>
  </si>
  <si>
    <t xml:space="preserve"> </t>
  </si>
  <si>
    <t>SCHOOL OF BUSINESS</t>
  </si>
  <si>
    <t>Finance</t>
  </si>
  <si>
    <t>Marketing</t>
  </si>
  <si>
    <t>Management</t>
  </si>
  <si>
    <t>SCHOOL OF EDUCATION</t>
  </si>
  <si>
    <t>Curriculum &amp; Instruction</t>
  </si>
  <si>
    <t>SCHOOL OF ENGINEERING</t>
  </si>
  <si>
    <t>Chemical Engineering</t>
  </si>
  <si>
    <t>Civil Engineering</t>
  </si>
  <si>
    <t>Electrical Engineering</t>
  </si>
  <si>
    <t>Mechanical Engineering</t>
  </si>
  <si>
    <t>Computer Science</t>
  </si>
  <si>
    <t>SCHOOL OF LAW</t>
  </si>
  <si>
    <t>SCHOOL OF PHARMACY</t>
  </si>
  <si>
    <t>Pharmacy Administration</t>
  </si>
  <si>
    <t>Medicinal Chemistry</t>
  </si>
  <si>
    <t>Pharmaceutics</t>
  </si>
  <si>
    <t>Pharmacology</t>
  </si>
  <si>
    <t>Pharmacognosy</t>
  </si>
  <si>
    <t>Pharmacy Practice</t>
  </si>
  <si>
    <t>SCHOOL OF ACCOUNTANCY</t>
  </si>
  <si>
    <t>Communicative Disorders</t>
  </si>
  <si>
    <t>Legal Studies</t>
  </si>
  <si>
    <t>Social Work</t>
  </si>
  <si>
    <t>Honors College</t>
  </si>
  <si>
    <t>TOTAL MISCELLANEOUS</t>
  </si>
  <si>
    <t>TOTAL UNIVERSITY</t>
  </si>
  <si>
    <t>SUBTOTAL</t>
  </si>
  <si>
    <t>Dean's Office (LIBA)</t>
  </si>
  <si>
    <t>TOTAL LIBERAL ARTS</t>
  </si>
  <si>
    <t>Leadership/Counselor Ed</t>
  </si>
  <si>
    <t>TOTAL BUSINESS</t>
  </si>
  <si>
    <t xml:space="preserve">TOTAL EDUCATION </t>
  </si>
  <si>
    <t>TOTAL ENGINEERING</t>
  </si>
  <si>
    <t>TOTAL PHARMACY</t>
  </si>
  <si>
    <t>TOTAL APPLIED SCIENCES</t>
  </si>
  <si>
    <t>SCHOOL OF APPLIED SCIENCES</t>
  </si>
  <si>
    <t>GRADUATE HOURS ONLY</t>
  </si>
  <si>
    <t>UNDERGRAD HOURS ONLY</t>
  </si>
  <si>
    <t>Speech</t>
  </si>
  <si>
    <t>Public Policy Leadership</t>
  </si>
  <si>
    <t>INCLUDES ALL CAMPUSES</t>
  </si>
  <si>
    <t>MISCELLANEOUS DEPARTMENTS</t>
  </si>
  <si>
    <t>GRADUATE STUDENT CREDIT HOUR PER FTE FACULTY</t>
  </si>
  <si>
    <t>UNDERGRADUATE STUDENT CREDIT HOUR PER FTE FACULTY</t>
  </si>
  <si>
    <t>Developmental Studies</t>
  </si>
  <si>
    <t>SCHOOL OF JOURNALISM</t>
  </si>
  <si>
    <t>THE UNIVERSITY OF MISSISSIPPI</t>
  </si>
  <si>
    <t>MIS/POM</t>
  </si>
  <si>
    <t>Geology &amp; Geological Engineering</t>
  </si>
  <si>
    <t>HESRM</t>
  </si>
  <si>
    <t>Intelligence &amp; Security Studies</t>
  </si>
  <si>
    <t>Croft International Studies</t>
  </si>
  <si>
    <t>Nutrition &amp; Hospitality Mgmt.</t>
  </si>
  <si>
    <t>Writing &amp; Rhetoric</t>
  </si>
  <si>
    <t>Other</t>
  </si>
  <si>
    <t>MHA</t>
  </si>
  <si>
    <t>NCHHE</t>
  </si>
  <si>
    <t>NCPA</t>
  </si>
  <si>
    <t xml:space="preserve">ACADEMIC YEAR 2013-14 </t>
  </si>
  <si>
    <t>FALL SEMESTER 2013-14</t>
  </si>
  <si>
    <t>SPRING SEMESTER 2013-14</t>
  </si>
  <si>
    <t>University Studies</t>
  </si>
  <si>
    <t>Changes</t>
  </si>
  <si>
    <t>Moved CME into Engineering, as discussed</t>
  </si>
  <si>
    <t>Created line within Education for University Studies, and moved FTE and SCH there for the following courses (UNLESS source was HR Master and person is paid by Leadership &amp; Counselor Ed)</t>
  </si>
  <si>
    <t>EDHE</t>
  </si>
  <si>
    <t>EDLD</t>
  </si>
  <si>
    <t>Center for Manf Excellence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</si>
</sst>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8"/>
      <name val="Arial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i/>
      <sz val="8"/>
      <color theme="0"/>
      <name val="Verdana"/>
      <family val="2"/>
    </font>
    <font>
      <i/>
      <sz val="8"/>
      <color theme="0"/>
      <name val="Verdan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D326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2" borderId="0" xfId="0" applyFont="1" applyFill="1" applyBorder="1"/>
    <xf numFmtId="0" fontId="2" fillId="0" borderId="0" xfId="0" applyFont="1" applyFill="1" applyBorder="1"/>
    <xf numFmtId="2" fontId="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/>
    <xf numFmtId="0" fontId="4" fillId="5" borderId="0" xfId="0" applyFont="1" applyFill="1" applyBorder="1"/>
    <xf numFmtId="2" fontId="4" fillId="5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164" fontId="5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right"/>
    </xf>
    <xf numFmtId="164" fontId="6" fillId="3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right"/>
    </xf>
    <xf numFmtId="164" fontId="4" fillId="5" borderId="0" xfId="1" applyNumberFormat="1" applyFont="1" applyFill="1" applyBorder="1" applyAlignment="1">
      <alignment horizontal="right"/>
    </xf>
    <xf numFmtId="164" fontId="6" fillId="3" borderId="0" xfId="1" applyNumberFormat="1" applyFont="1" applyFill="1" applyBorder="1"/>
    <xf numFmtId="164" fontId="6" fillId="0" borderId="0" xfId="1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/>
    <xf numFmtId="0" fontId="4" fillId="6" borderId="0" xfId="0" applyFont="1" applyFill="1" applyBorder="1" applyAlignment="1">
      <alignment horizontal="center"/>
    </xf>
    <xf numFmtId="43" fontId="2" fillId="0" borderId="0" xfId="2" applyNumberFormat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 horizontal="center"/>
    </xf>
    <xf numFmtId="43" fontId="6" fillId="3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43" fontId="4" fillId="5" borderId="0" xfId="0" applyNumberFormat="1" applyFont="1" applyFill="1" applyBorder="1" applyAlignment="1">
      <alignment horizontal="right"/>
    </xf>
    <xf numFmtId="43" fontId="2" fillId="0" borderId="0" xfId="0" applyNumberFormat="1" applyFont="1" applyFill="1" applyBorder="1"/>
    <xf numFmtId="43" fontId="6" fillId="3" borderId="0" xfId="0" applyNumberFormat="1" applyFont="1" applyFill="1" applyBorder="1"/>
    <xf numFmtId="43" fontId="6" fillId="0" borderId="0" xfId="0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>
      <alignment horizontal="center"/>
    </xf>
    <xf numFmtId="41" fontId="2" fillId="0" borderId="0" xfId="1" applyNumberFormat="1" applyFont="1" applyFill="1" applyBorder="1" applyAlignment="1">
      <alignment horizontal="right"/>
    </xf>
    <xf numFmtId="41" fontId="6" fillId="3" borderId="0" xfId="1" applyNumberFormat="1" applyFont="1" applyFill="1" applyBorder="1" applyAlignment="1">
      <alignment horizontal="center"/>
    </xf>
    <xf numFmtId="41" fontId="3" fillId="0" borderId="0" xfId="1" applyNumberFormat="1" applyFont="1" applyFill="1" applyBorder="1" applyAlignment="1">
      <alignment horizontal="right"/>
    </xf>
    <xf numFmtId="41" fontId="4" fillId="5" borderId="0" xfId="1" applyNumberFormat="1" applyFont="1" applyFill="1" applyBorder="1" applyAlignment="1">
      <alignment horizontal="right"/>
    </xf>
    <xf numFmtId="41" fontId="6" fillId="3" borderId="0" xfId="1" applyNumberFormat="1" applyFont="1" applyFill="1" applyBorder="1"/>
    <xf numFmtId="41" fontId="6" fillId="0" borderId="0" xfId="1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41" fontId="2" fillId="0" borderId="0" xfId="0" applyNumberFormat="1" applyFont="1" applyFill="1" applyBorder="1"/>
    <xf numFmtId="0" fontId="8" fillId="0" borderId="0" xfId="0" applyFont="1"/>
    <xf numFmtId="0" fontId="5" fillId="3" borderId="0" xfId="0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43" fontId="6" fillId="4" borderId="0" xfId="0" applyNumberFormat="1" applyFont="1" applyFill="1" applyBorder="1" applyAlignment="1">
      <alignment horizontal="center"/>
    </xf>
    <xf numFmtId="43" fontId="7" fillId="4" borderId="0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81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colors>
    <mruColors>
      <color rgb="FFFFFF99"/>
      <color rgb="FF1D32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L116"/>
  <sheetViews>
    <sheetView tabSelected="1" zoomScaleNormal="100" workbookViewId="0">
      <pane ySplit="9" topLeftCell="A10" activePane="bottomLeft" state="frozen"/>
      <selection pane="bottomLeft" activeCell="J25" sqref="J25"/>
    </sheetView>
  </sheetViews>
  <sheetFormatPr defaultColWidth="9.140625" defaultRowHeight="10.5" x14ac:dyDescent="0.15"/>
  <cols>
    <col min="1" max="1" width="28.5703125" style="5" customWidth="1"/>
    <col min="2" max="2" width="8.5703125" style="6" customWidth="1"/>
    <col min="3" max="3" width="10.140625" style="22" customWidth="1"/>
    <col min="4" max="4" width="9.5703125" style="6" customWidth="1"/>
    <col min="5" max="5" width="2.85546875" style="2" customWidth="1"/>
    <col min="6" max="6" width="9.42578125" style="6" customWidth="1"/>
    <col min="7" max="7" width="10.140625" style="22" customWidth="1"/>
    <col min="8" max="8" width="10.28515625" style="6" customWidth="1"/>
    <col min="9" max="9" width="9.140625" style="5" customWidth="1"/>
    <col min="10" max="16384" width="9.140625" style="5"/>
  </cols>
  <sheetData>
    <row r="1" spans="1:8" x14ac:dyDescent="0.15">
      <c r="A1" s="52" t="s">
        <v>76</v>
      </c>
      <c r="B1" s="52"/>
      <c r="C1" s="52"/>
      <c r="D1" s="52"/>
      <c r="E1" s="52"/>
      <c r="F1" s="52"/>
      <c r="G1" s="52"/>
      <c r="H1" s="52"/>
    </row>
    <row r="2" spans="1:8" x14ac:dyDescent="0.15">
      <c r="A2" s="52" t="s">
        <v>0</v>
      </c>
      <c r="B2" s="52"/>
      <c r="C2" s="52"/>
      <c r="D2" s="52"/>
      <c r="E2" s="52"/>
      <c r="F2" s="52"/>
      <c r="G2" s="52"/>
      <c r="H2" s="52"/>
    </row>
    <row r="3" spans="1:8" x14ac:dyDescent="0.15">
      <c r="A3" s="52" t="s">
        <v>88</v>
      </c>
      <c r="B3" s="52"/>
      <c r="C3" s="52"/>
      <c r="D3" s="52"/>
      <c r="E3" s="52"/>
      <c r="F3" s="52"/>
      <c r="G3" s="52"/>
      <c r="H3" s="52"/>
    </row>
    <row r="4" spans="1:8" x14ac:dyDescent="0.15">
      <c r="A4" s="52" t="s">
        <v>70</v>
      </c>
      <c r="B4" s="52"/>
      <c r="C4" s="52"/>
      <c r="D4" s="52"/>
      <c r="E4" s="52"/>
      <c r="F4" s="52"/>
      <c r="G4" s="52"/>
      <c r="H4" s="52"/>
    </row>
    <row r="5" spans="1:8" x14ac:dyDescent="0.15">
      <c r="A5" s="11"/>
      <c r="B5" s="28"/>
      <c r="C5" s="21"/>
      <c r="D5" s="28"/>
      <c r="E5" s="11"/>
      <c r="F5" s="28"/>
      <c r="G5" s="21"/>
      <c r="H5" s="28"/>
    </row>
    <row r="6" spans="1:8" s="2" customFormat="1" x14ac:dyDescent="0.15">
      <c r="A6" s="5"/>
      <c r="B6" s="6"/>
      <c r="C6" s="22"/>
      <c r="D6" s="6"/>
      <c r="F6" s="6"/>
      <c r="G6" s="22"/>
      <c r="H6" s="6"/>
    </row>
    <row r="7" spans="1:8" s="10" customFormat="1" x14ac:dyDescent="0.15">
      <c r="B7" s="53" t="s">
        <v>89</v>
      </c>
      <c r="C7" s="54"/>
      <c r="D7" s="54"/>
      <c r="E7" s="1"/>
      <c r="F7" s="53" t="s">
        <v>90</v>
      </c>
      <c r="G7" s="54"/>
      <c r="H7" s="54"/>
    </row>
    <row r="8" spans="1:8" x14ac:dyDescent="0.15">
      <c r="A8" s="1"/>
      <c r="B8" s="12" t="s">
        <v>1</v>
      </c>
      <c r="C8" s="23" t="s">
        <v>2</v>
      </c>
      <c r="D8" s="12" t="s">
        <v>3</v>
      </c>
      <c r="F8" s="12" t="s">
        <v>1</v>
      </c>
      <c r="G8" s="23" t="s">
        <v>2</v>
      </c>
      <c r="H8" s="12" t="s">
        <v>3</v>
      </c>
    </row>
    <row r="9" spans="1:8" x14ac:dyDescent="0.15">
      <c r="B9" s="12" t="s">
        <v>5</v>
      </c>
      <c r="C9" s="23" t="s">
        <v>3</v>
      </c>
      <c r="D9" s="12" t="s">
        <v>6</v>
      </c>
      <c r="E9" s="3"/>
      <c r="F9" s="12" t="s">
        <v>5</v>
      </c>
      <c r="G9" s="23" t="s">
        <v>3</v>
      </c>
      <c r="H9" s="12" t="s">
        <v>6</v>
      </c>
    </row>
    <row r="10" spans="1:8" x14ac:dyDescent="0.15">
      <c r="B10" s="7"/>
      <c r="C10" s="24"/>
      <c r="D10" s="7"/>
      <c r="E10" s="3"/>
      <c r="F10" s="7"/>
      <c r="G10" s="24"/>
      <c r="H10" s="7"/>
    </row>
    <row r="11" spans="1:8" x14ac:dyDescent="0.15">
      <c r="A11" s="4" t="s">
        <v>4</v>
      </c>
    </row>
    <row r="12" spans="1:8" x14ac:dyDescent="0.15">
      <c r="A12" s="5" t="s">
        <v>7</v>
      </c>
      <c r="B12" s="6">
        <v>0.66666666666666663</v>
      </c>
      <c r="C12" s="22">
        <f>'Ugrad SCH per FTE'!C12+'GRAD SCH per FTE'!C12</f>
        <v>63</v>
      </c>
      <c r="D12" s="6">
        <f t="shared" ref="D12:D18" si="0">IFERROR(C12/B12,"n/a")</f>
        <v>94.5</v>
      </c>
      <c r="F12" s="6">
        <v>0.66666666666666663</v>
      </c>
      <c r="G12" s="22">
        <f>'Ugrad SCH per FTE'!G12+'GRAD SCH per FTE'!G12</f>
        <v>54</v>
      </c>
      <c r="H12" s="6">
        <f>IFERROR(G12/F12,"n/a")</f>
        <v>81</v>
      </c>
    </row>
    <row r="13" spans="1:8" x14ac:dyDescent="0.15">
      <c r="A13" s="5" t="s">
        <v>10</v>
      </c>
      <c r="B13" s="6">
        <v>4.2699999999999996</v>
      </c>
      <c r="C13" s="22">
        <f>'Ugrad SCH per FTE'!C13+'GRAD SCH per FTE'!C13</f>
        <v>549</v>
      </c>
      <c r="D13" s="6">
        <f t="shared" si="0"/>
        <v>128.57142857142858</v>
      </c>
      <c r="F13" s="6">
        <v>4.5199999999999996</v>
      </c>
      <c r="G13" s="22">
        <f>'Ugrad SCH per FTE'!G13+'GRAD SCH per FTE'!G13</f>
        <v>477</v>
      </c>
      <c r="H13" s="6">
        <f t="shared" ref="H13:H37" si="1">IFERROR(G13/F13,"n/a")</f>
        <v>105.53097345132744</v>
      </c>
    </row>
    <row r="14" spans="1:8" x14ac:dyDescent="0.15">
      <c r="A14" s="5" t="s">
        <v>8</v>
      </c>
      <c r="B14" s="6">
        <v>22.15</v>
      </c>
      <c r="C14" s="22">
        <f>'Ugrad SCH per FTE'!C14+'GRAD SCH per FTE'!C14</f>
        <v>3938</v>
      </c>
      <c r="D14" s="6">
        <f t="shared" si="0"/>
        <v>177.7878103837472</v>
      </c>
      <c r="F14" s="6">
        <v>23.733333333333334</v>
      </c>
      <c r="G14" s="22">
        <f>'Ugrad SCH per FTE'!G14+'GRAD SCH per FTE'!G14</f>
        <v>3472</v>
      </c>
      <c r="H14" s="6">
        <f t="shared" si="1"/>
        <v>146.29213483146066</v>
      </c>
    </row>
    <row r="15" spans="1:8" x14ac:dyDescent="0.15">
      <c r="A15" s="5" t="s">
        <v>9</v>
      </c>
      <c r="B15" s="6">
        <v>28.609999999999996</v>
      </c>
      <c r="C15" s="22">
        <f>'Ugrad SCH per FTE'!C15+'GRAD SCH per FTE'!C15</f>
        <v>13938</v>
      </c>
      <c r="D15" s="6">
        <f t="shared" si="0"/>
        <v>487.1723173715485</v>
      </c>
      <c r="F15" s="6">
        <v>28.693333333333335</v>
      </c>
      <c r="G15" s="22">
        <f>'Ugrad SCH per FTE'!G15+'GRAD SCH per FTE'!G15</f>
        <v>11457</v>
      </c>
      <c r="H15" s="6">
        <f t="shared" si="1"/>
        <v>399.29135687732338</v>
      </c>
    </row>
    <row r="16" spans="1:8" x14ac:dyDescent="0.15">
      <c r="A16" s="5" t="s">
        <v>11</v>
      </c>
      <c r="B16" s="6">
        <v>21.82</v>
      </c>
      <c r="C16" s="22">
        <f>'Ugrad SCH per FTE'!C16+'GRAD SCH per FTE'!C16</f>
        <v>8367</v>
      </c>
      <c r="D16" s="6">
        <f t="shared" si="0"/>
        <v>383.45554537121905</v>
      </c>
      <c r="F16" s="6">
        <v>21.82</v>
      </c>
      <c r="G16" s="22">
        <f>'Ugrad SCH per FTE'!G16+'GRAD SCH per FTE'!G16</f>
        <v>7714</v>
      </c>
      <c r="H16" s="6">
        <f t="shared" si="1"/>
        <v>353.5288725939505</v>
      </c>
    </row>
    <row r="17" spans="1:8" x14ac:dyDescent="0.15">
      <c r="A17" s="5" t="s">
        <v>12</v>
      </c>
      <c r="B17" s="6">
        <v>6</v>
      </c>
      <c r="C17" s="22">
        <f>'Ugrad SCH per FTE'!C17+'GRAD SCH per FTE'!C17</f>
        <v>1246</v>
      </c>
      <c r="D17" s="6">
        <f t="shared" si="0"/>
        <v>207.66666666666666</v>
      </c>
      <c r="F17" s="6">
        <v>6</v>
      </c>
      <c r="G17" s="22">
        <f>'Ugrad SCH per FTE'!G17+'GRAD SCH per FTE'!G17</f>
        <v>1371</v>
      </c>
      <c r="H17" s="6">
        <f t="shared" si="1"/>
        <v>228.5</v>
      </c>
    </row>
    <row r="18" spans="1:8" x14ac:dyDescent="0.15">
      <c r="A18" s="5" t="s">
        <v>13</v>
      </c>
      <c r="B18" s="6">
        <v>16.07</v>
      </c>
      <c r="C18" s="22">
        <f>'Ugrad SCH per FTE'!C18+'GRAD SCH per FTE'!C18</f>
        <v>6624</v>
      </c>
      <c r="D18" s="6">
        <f t="shared" si="0"/>
        <v>412.19663970130676</v>
      </c>
      <c r="F18" s="6">
        <v>17.07</v>
      </c>
      <c r="G18" s="22">
        <f>'Ugrad SCH per FTE'!G18+'GRAD SCH per FTE'!G18</f>
        <v>7332</v>
      </c>
      <c r="H18" s="6">
        <f t="shared" si="1"/>
        <v>429.52548330404215</v>
      </c>
    </row>
    <row r="19" spans="1:8" x14ac:dyDescent="0.15">
      <c r="A19" s="5" t="s">
        <v>14</v>
      </c>
      <c r="B19" s="6">
        <v>52.42</v>
      </c>
      <c r="C19" s="22">
        <f>'Ugrad SCH per FTE'!C19+'GRAD SCH per FTE'!C19</f>
        <v>10214</v>
      </c>
      <c r="D19" s="6">
        <f t="shared" ref="D19:D38" si="2">IFERROR(C19/B19,"n/a")</f>
        <v>194.84929416253337</v>
      </c>
      <c r="F19" s="6">
        <v>56.17</v>
      </c>
      <c r="G19" s="22">
        <f>'Ugrad SCH per FTE'!G19+'GRAD SCH per FTE'!G19</f>
        <v>10203</v>
      </c>
      <c r="H19" s="6">
        <f t="shared" si="1"/>
        <v>181.64500623108421</v>
      </c>
    </row>
    <row r="20" spans="1:8" x14ac:dyDescent="0.15">
      <c r="A20" s="5" t="s">
        <v>15</v>
      </c>
      <c r="B20" s="6">
        <v>35.62083333333333</v>
      </c>
      <c r="C20" s="22">
        <f>'Ugrad SCH per FTE'!C20+'GRAD SCH per FTE'!C20</f>
        <v>10559</v>
      </c>
      <c r="D20" s="6">
        <f t="shared" si="2"/>
        <v>296.42765235700085</v>
      </c>
      <c r="F20" s="6">
        <v>36.87083333333333</v>
      </c>
      <c r="G20" s="22">
        <f>'Ugrad SCH per FTE'!G20+'GRAD SCH per FTE'!G20</f>
        <v>10892</v>
      </c>
      <c r="H20" s="6">
        <f t="shared" si="1"/>
        <v>295.40965080800095</v>
      </c>
    </row>
    <row r="21" spans="1:8" x14ac:dyDescent="0.15">
      <c r="A21" s="5" t="s">
        <v>16</v>
      </c>
      <c r="B21" s="6">
        <v>36.541666666666664</v>
      </c>
      <c r="C21" s="22">
        <f>'Ugrad SCH per FTE'!C21+'GRAD SCH per FTE'!C21</f>
        <v>16645</v>
      </c>
      <c r="D21" s="6">
        <f t="shared" si="2"/>
        <v>455.50741163055875</v>
      </c>
      <c r="F21" s="6">
        <v>35.291666666666664</v>
      </c>
      <c r="G21" s="22">
        <f>'Ugrad SCH per FTE'!G21+'GRAD SCH per FTE'!G21</f>
        <v>13242</v>
      </c>
      <c r="H21" s="6">
        <f t="shared" si="1"/>
        <v>375.21605667060214</v>
      </c>
    </row>
    <row r="22" spans="1:8" x14ac:dyDescent="0.15">
      <c r="A22" s="5" t="s">
        <v>17</v>
      </c>
      <c r="B22" s="6">
        <v>3.2500000000000004</v>
      </c>
      <c r="C22" s="22">
        <f>'Ugrad SCH per FTE'!C22+'GRAD SCH per FTE'!C22</f>
        <v>491</v>
      </c>
      <c r="D22" s="6">
        <f t="shared" si="2"/>
        <v>151.07692307692307</v>
      </c>
      <c r="F22" s="6">
        <v>3</v>
      </c>
      <c r="G22" s="22">
        <f>'Ugrad SCH per FTE'!G22+'GRAD SCH per FTE'!G22</f>
        <v>516</v>
      </c>
      <c r="H22" s="6">
        <f t="shared" si="1"/>
        <v>172</v>
      </c>
    </row>
    <row r="23" spans="1:8" x14ac:dyDescent="0.15">
      <c r="A23" s="5" t="s">
        <v>18</v>
      </c>
      <c r="B23" s="6">
        <v>66.260000003333303</v>
      </c>
      <c r="C23" s="22">
        <f>'Ugrad SCH per FTE'!C23+'GRAD SCH per FTE'!C23</f>
        <v>12871</v>
      </c>
      <c r="D23" s="6">
        <f t="shared" si="2"/>
        <v>194.24992452992009</v>
      </c>
      <c r="F23" s="6">
        <v>65.09</v>
      </c>
      <c r="G23" s="22">
        <f>'Ugrad SCH per FTE'!G23+'GRAD SCH per FTE'!G23</f>
        <v>11429</v>
      </c>
      <c r="H23" s="6">
        <f t="shared" si="1"/>
        <v>175.58764787217697</v>
      </c>
    </row>
    <row r="24" spans="1:8" x14ac:dyDescent="0.15">
      <c r="A24" s="5" t="s">
        <v>19</v>
      </c>
      <c r="B24" s="6">
        <v>35.646299999999997</v>
      </c>
      <c r="C24" s="22">
        <f>'Ugrad SCH per FTE'!C24+'GRAD SCH per FTE'!C24</f>
        <v>4635</v>
      </c>
      <c r="D24" s="6">
        <f t="shared" si="2"/>
        <v>130.02752038781026</v>
      </c>
      <c r="F24" s="6">
        <v>35.729633333333332</v>
      </c>
      <c r="G24" s="22">
        <f>'Ugrad SCH per FTE'!G24+'GRAD SCH per FTE'!G24</f>
        <v>3735</v>
      </c>
      <c r="H24" s="6">
        <f t="shared" si="1"/>
        <v>104.53507779256994</v>
      </c>
    </row>
    <row r="25" spans="1:8" x14ac:dyDescent="0.15">
      <c r="A25" s="5" t="s">
        <v>20</v>
      </c>
      <c r="B25" s="6">
        <v>2.0833333333333335</v>
      </c>
      <c r="C25" s="22">
        <f>'Ugrad SCH per FTE'!C25+'GRAD SCH per FTE'!C25</f>
        <v>196</v>
      </c>
      <c r="D25" s="6">
        <f t="shared" si="2"/>
        <v>94.08</v>
      </c>
      <c r="F25" s="6">
        <v>2.083333333333333</v>
      </c>
      <c r="G25" s="22">
        <f>'Ugrad SCH per FTE'!G25+'GRAD SCH per FTE'!G25</f>
        <v>181</v>
      </c>
      <c r="H25" s="6">
        <f t="shared" si="1"/>
        <v>86.88000000000001</v>
      </c>
    </row>
    <row r="26" spans="1:8" x14ac:dyDescent="0.15">
      <c r="A26" s="5" t="s">
        <v>21</v>
      </c>
      <c r="B26" s="6">
        <v>12.49</v>
      </c>
      <c r="C26" s="22">
        <f>'Ugrad SCH per FTE'!C26+'GRAD SCH per FTE'!C26</f>
        <v>4320</v>
      </c>
      <c r="D26" s="6">
        <f t="shared" si="2"/>
        <v>345.87670136108886</v>
      </c>
      <c r="F26" s="6">
        <v>12.49</v>
      </c>
      <c r="G26" s="22">
        <f>'Ugrad SCH per FTE'!G26+'GRAD SCH per FTE'!G26</f>
        <v>3861</v>
      </c>
      <c r="H26" s="6">
        <f t="shared" si="1"/>
        <v>309.12730184147318</v>
      </c>
    </row>
    <row r="27" spans="1:8" x14ac:dyDescent="0.15">
      <c r="A27" s="5" t="s">
        <v>22</v>
      </c>
      <c r="B27" s="6">
        <v>19.293333333333329</v>
      </c>
      <c r="C27" s="22">
        <f>'Ugrad SCH per FTE'!C27+'GRAD SCH per FTE'!C27</f>
        <v>4753</v>
      </c>
      <c r="D27" s="6">
        <f t="shared" si="2"/>
        <v>246.35452660677268</v>
      </c>
      <c r="F27" s="6">
        <v>19.543333333333329</v>
      </c>
      <c r="G27" s="22">
        <f>'Ugrad SCH per FTE'!G27+'GRAD SCH per FTE'!G27</f>
        <v>4524</v>
      </c>
      <c r="H27" s="6">
        <f t="shared" si="1"/>
        <v>231.4855875831486</v>
      </c>
    </row>
    <row r="28" spans="1:8" x14ac:dyDescent="0.15">
      <c r="A28" s="5" t="s">
        <v>23</v>
      </c>
      <c r="B28" s="6">
        <v>20.880000000000003</v>
      </c>
      <c r="C28" s="22">
        <f>'Ugrad SCH per FTE'!C28+'GRAD SCH per FTE'!C28</f>
        <v>5647</v>
      </c>
      <c r="D28" s="6">
        <f t="shared" si="2"/>
        <v>270.4501915708812</v>
      </c>
      <c r="F28" s="6">
        <v>22.130000000000003</v>
      </c>
      <c r="G28" s="22">
        <f>'Ugrad SCH per FTE'!G28+'GRAD SCH per FTE'!G28</f>
        <v>5381</v>
      </c>
      <c r="H28" s="6">
        <f t="shared" si="1"/>
        <v>243.15408947130589</v>
      </c>
    </row>
    <row r="29" spans="1:8" x14ac:dyDescent="0.15">
      <c r="A29" s="5" t="s">
        <v>24</v>
      </c>
      <c r="B29" s="6">
        <v>25.59</v>
      </c>
      <c r="C29" s="22">
        <f>'Ugrad SCH per FTE'!C29+'GRAD SCH per FTE'!C29</f>
        <v>11727</v>
      </c>
      <c r="D29" s="6">
        <f t="shared" si="2"/>
        <v>458.26494724501759</v>
      </c>
      <c r="F29" s="6">
        <v>25.923333333333332</v>
      </c>
      <c r="G29" s="22">
        <f>'Ugrad SCH per FTE'!G29+'GRAD SCH per FTE'!G29</f>
        <v>11315</v>
      </c>
      <c r="H29" s="6">
        <f t="shared" si="1"/>
        <v>436.47936222193653</v>
      </c>
    </row>
    <row r="30" spans="1:8" x14ac:dyDescent="0.15">
      <c r="A30" s="5" t="s">
        <v>69</v>
      </c>
      <c r="B30" s="6">
        <v>7.083333333333333</v>
      </c>
      <c r="C30" s="22">
        <f>'Ugrad SCH per FTE'!C30+'GRAD SCH per FTE'!C30</f>
        <v>827</v>
      </c>
      <c r="D30" s="6">
        <f t="shared" si="2"/>
        <v>116.7529411764706</v>
      </c>
      <c r="F30" s="6">
        <v>7.75</v>
      </c>
      <c r="G30" s="22">
        <f>'Ugrad SCH per FTE'!G30+'GRAD SCH per FTE'!G30</f>
        <v>805</v>
      </c>
      <c r="H30" s="6">
        <f t="shared" si="1"/>
        <v>103.87096774193549</v>
      </c>
    </row>
    <row r="31" spans="1:8" x14ac:dyDescent="0.15">
      <c r="A31" s="5" t="s">
        <v>25</v>
      </c>
      <c r="B31" s="6">
        <v>24.79</v>
      </c>
      <c r="C31" s="22">
        <f>'Ugrad SCH per FTE'!C31+'GRAD SCH per FTE'!C31</f>
        <v>7788</v>
      </c>
      <c r="D31" s="6">
        <f t="shared" si="2"/>
        <v>314.15893505445746</v>
      </c>
      <c r="F31" s="6">
        <v>25.29</v>
      </c>
      <c r="G31" s="22">
        <f>'Ugrad SCH per FTE'!G31+'GRAD SCH per FTE'!G31</f>
        <v>6304</v>
      </c>
      <c r="H31" s="6">
        <f t="shared" si="1"/>
        <v>249.26848556741797</v>
      </c>
    </row>
    <row r="32" spans="1:8" x14ac:dyDescent="0.15">
      <c r="A32" s="5" t="s">
        <v>26</v>
      </c>
      <c r="B32" s="6">
        <v>5.08</v>
      </c>
      <c r="C32" s="22">
        <f>'Ugrad SCH per FTE'!C32+'GRAD SCH per FTE'!C32</f>
        <v>657</v>
      </c>
      <c r="D32" s="6">
        <f t="shared" si="2"/>
        <v>129.33070866141733</v>
      </c>
      <c r="F32" s="6">
        <v>5.33</v>
      </c>
      <c r="G32" s="22">
        <f>'Ugrad SCH per FTE'!G32+'GRAD SCH per FTE'!G32</f>
        <v>720</v>
      </c>
      <c r="H32" s="6">
        <f t="shared" si="1"/>
        <v>135.08442776735458</v>
      </c>
    </row>
    <row r="33" spans="1:12" x14ac:dyDescent="0.15">
      <c r="A33" s="5" t="s">
        <v>68</v>
      </c>
      <c r="B33" s="6">
        <v>4</v>
      </c>
      <c r="C33" s="22">
        <f>'Ugrad SCH per FTE'!C33+'GRAD SCH per FTE'!C33</f>
        <v>951</v>
      </c>
      <c r="D33" s="6">
        <f t="shared" si="2"/>
        <v>237.75</v>
      </c>
      <c r="F33" s="6">
        <v>4.25</v>
      </c>
      <c r="G33" s="22">
        <f>'Ugrad SCH per FTE'!G33+'GRAD SCH per FTE'!G33</f>
        <v>1080</v>
      </c>
      <c r="H33" s="6">
        <f t="shared" si="1"/>
        <v>254.11764705882354</v>
      </c>
    </row>
    <row r="34" spans="1:12" x14ac:dyDescent="0.15">
      <c r="A34" s="5" t="s">
        <v>27</v>
      </c>
      <c r="B34" s="6">
        <v>13.879999999999999</v>
      </c>
      <c r="C34" s="22">
        <f>'Ugrad SCH per FTE'!C34+'GRAD SCH per FTE'!C34</f>
        <v>4844</v>
      </c>
      <c r="D34" s="6">
        <f t="shared" si="2"/>
        <v>348.99135446685881</v>
      </c>
      <c r="F34" s="6">
        <v>14.379999999999999</v>
      </c>
      <c r="G34" s="22">
        <f>'Ugrad SCH per FTE'!G34+'GRAD SCH per FTE'!G34</f>
        <v>4627</v>
      </c>
      <c r="H34" s="6">
        <f t="shared" si="1"/>
        <v>321.76634214186373</v>
      </c>
    </row>
    <row r="35" spans="1:12" x14ac:dyDescent="0.15">
      <c r="A35" s="5" t="s">
        <v>83</v>
      </c>
      <c r="B35" s="6">
        <v>36.57</v>
      </c>
      <c r="C35" s="22">
        <f>'Ugrad SCH per FTE'!C35+'GRAD SCH per FTE'!C35</f>
        <v>9816</v>
      </c>
      <c r="D35" s="6">
        <f t="shared" si="2"/>
        <v>268.41673502871208</v>
      </c>
      <c r="F35" s="6">
        <v>37.82</v>
      </c>
      <c r="G35" s="22">
        <f>'Ugrad SCH per FTE'!G35+'GRAD SCH per FTE'!G35</f>
        <v>8670</v>
      </c>
      <c r="H35" s="6">
        <f t="shared" si="1"/>
        <v>229.24378635642518</v>
      </c>
    </row>
    <row r="36" spans="1:12" x14ac:dyDescent="0.15">
      <c r="A36" s="14" t="s">
        <v>56</v>
      </c>
      <c r="B36" s="15">
        <f>SUM(B12:B35)</f>
        <v>501.06546666999992</v>
      </c>
      <c r="C36" s="25">
        <f>SUM(C12:C35)</f>
        <v>141666</v>
      </c>
      <c r="D36" s="15">
        <f t="shared" si="2"/>
        <v>282.72952223486749</v>
      </c>
      <c r="E36" s="15"/>
      <c r="F36" s="15">
        <f>SUM(F12:F35)</f>
        <v>511.64546666666666</v>
      </c>
      <c r="G36" s="25">
        <f>SUM(G12:G35)</f>
        <v>129362</v>
      </c>
      <c r="H36" s="15">
        <f t="shared" si="1"/>
        <v>252.83523147929779</v>
      </c>
    </row>
    <row r="37" spans="1:12" x14ac:dyDescent="0.15">
      <c r="A37" s="5" t="s">
        <v>57</v>
      </c>
      <c r="B37" s="6">
        <f>1.42+0.75</f>
        <v>2.17</v>
      </c>
      <c r="C37" s="22">
        <f>'Ugrad SCH per FTE'!C37+'GRAD SCH per FTE'!C37</f>
        <v>666</v>
      </c>
      <c r="D37" s="6">
        <f t="shared" si="2"/>
        <v>306.91244239631339</v>
      </c>
      <c r="F37" s="20">
        <v>3.1666666670000003</v>
      </c>
      <c r="G37" s="22">
        <f>'Ugrad SCH per FTE'!G37+'GRAD SCH per FTE'!G37</f>
        <v>1312</v>
      </c>
      <c r="H37" s="6">
        <f t="shared" si="1"/>
        <v>414.31578943007196</v>
      </c>
    </row>
    <row r="38" spans="1:12" x14ac:dyDescent="0.15">
      <c r="A38" s="13" t="s">
        <v>58</v>
      </c>
      <c r="B38" s="29">
        <f>SUM(B36:B37)</f>
        <v>503.23546666999994</v>
      </c>
      <c r="C38" s="26">
        <f>C36+C37</f>
        <v>142332</v>
      </c>
      <c r="D38" s="29">
        <f t="shared" si="2"/>
        <v>282.83380132532506</v>
      </c>
      <c r="E38" s="13"/>
      <c r="F38" s="29">
        <f>SUM(F36:F37)</f>
        <v>514.81213333366668</v>
      </c>
      <c r="G38" s="26">
        <f>G36+G37</f>
        <v>130674</v>
      </c>
      <c r="H38" s="29">
        <f t="shared" ref="H38" si="3">IFERROR(G38/F38,"n/a")</f>
        <v>253.82851634405026</v>
      </c>
      <c r="I38" s="19"/>
    </row>
    <row r="39" spans="1:12" x14ac:dyDescent="0.15">
      <c r="G39" s="22" t="s">
        <v>28</v>
      </c>
    </row>
    <row r="41" spans="1:12" x14ac:dyDescent="0.15">
      <c r="A41" s="13" t="s">
        <v>49</v>
      </c>
      <c r="B41" s="29">
        <v>19</v>
      </c>
      <c r="C41" s="26">
        <f>'Ugrad SCH per FTE'!C41+'GRAD SCH per FTE'!C41</f>
        <v>7711</v>
      </c>
      <c r="D41" s="29">
        <f t="shared" ref="D41" si="4">IFERROR(C41/B41,"n/a")</f>
        <v>405.84210526315792</v>
      </c>
      <c r="E41" s="13"/>
      <c r="F41" s="29">
        <v>18.5</v>
      </c>
      <c r="G41" s="26">
        <f>'Ugrad SCH per FTE'!G41+'GRAD SCH per FTE'!G41</f>
        <v>7659</v>
      </c>
      <c r="H41" s="29">
        <f t="shared" ref="H41" si="5">IFERROR(G41/F41,"n/a")</f>
        <v>414</v>
      </c>
    </row>
    <row r="43" spans="1:12" ht="12" customHeight="1" x14ac:dyDescent="0.15"/>
    <row r="44" spans="1:12" x14ac:dyDescent="0.15">
      <c r="A44" s="4" t="s">
        <v>65</v>
      </c>
      <c r="E44" s="3"/>
      <c r="G44" s="22" t="s">
        <v>28</v>
      </c>
    </row>
    <row r="45" spans="1:12" x14ac:dyDescent="0.15">
      <c r="A45" s="5" t="s">
        <v>80</v>
      </c>
      <c r="B45" s="6">
        <v>0.5</v>
      </c>
      <c r="C45" s="22">
        <f>'Ugrad SCH per FTE'!C45+'GRAD SCH per FTE'!C45</f>
        <v>237</v>
      </c>
      <c r="D45" s="6">
        <f t="shared" ref="D45:D50" si="6">IFERROR(C45/B45,"n/a")</f>
        <v>474</v>
      </c>
      <c r="F45" s="6">
        <v>0.75</v>
      </c>
      <c r="G45" s="22">
        <f>'Ugrad SCH per FTE'!G45+'GRAD SCH per FTE'!G45</f>
        <v>222</v>
      </c>
      <c r="H45" s="6">
        <f t="shared" ref="H45:H50" si="7">IFERROR(G45/F45,"n/a")</f>
        <v>296</v>
      </c>
    </row>
    <row r="46" spans="1:12" x14ac:dyDescent="0.15">
      <c r="A46" s="5" t="s">
        <v>50</v>
      </c>
      <c r="B46" s="6">
        <v>11.9</v>
      </c>
      <c r="C46" s="22">
        <f>'Ugrad SCH per FTE'!C46+'GRAD SCH per FTE'!C46</f>
        <v>2931</v>
      </c>
      <c r="D46" s="6">
        <f t="shared" si="6"/>
        <v>246.30252100840335</v>
      </c>
      <c r="F46" s="6">
        <v>12.316666666666666</v>
      </c>
      <c r="G46" s="22">
        <f>'Ugrad SCH per FTE'!G46+'GRAD SCH per FTE'!G46</f>
        <v>3061</v>
      </c>
      <c r="H46" s="6">
        <f t="shared" si="7"/>
        <v>248.52503382949934</v>
      </c>
    </row>
    <row r="47" spans="1:12" x14ac:dyDescent="0.15">
      <c r="A47" s="5" t="s">
        <v>79</v>
      </c>
      <c r="B47" s="6">
        <v>20.029999999999998</v>
      </c>
      <c r="C47" s="22">
        <f>'Ugrad SCH per FTE'!C47+'GRAD SCH per FTE'!C47</f>
        <v>5955</v>
      </c>
      <c r="D47" s="6">
        <f t="shared" si="6"/>
        <v>297.3040439340989</v>
      </c>
      <c r="F47" s="6">
        <v>20.36333333333333</v>
      </c>
      <c r="G47" s="22">
        <f>'Ugrad SCH per FTE'!G47+'GRAD SCH per FTE'!G47</f>
        <v>6093</v>
      </c>
      <c r="H47" s="6">
        <f t="shared" si="7"/>
        <v>299.2142740219349</v>
      </c>
    </row>
    <row r="48" spans="1:12" x14ac:dyDescent="0.15">
      <c r="A48" s="5" t="s">
        <v>51</v>
      </c>
      <c r="B48" s="6">
        <v>17.399999999999999</v>
      </c>
      <c r="C48" s="22">
        <f>'Ugrad SCH per FTE'!C48+'GRAD SCH per FTE'!C48</f>
        <v>5042</v>
      </c>
      <c r="D48" s="6">
        <f t="shared" si="6"/>
        <v>289.77011494252878</v>
      </c>
      <c r="F48" s="6">
        <v>17.899999999999999</v>
      </c>
      <c r="G48" s="22">
        <f>'Ugrad SCH per FTE'!G48+'GRAD SCH per FTE'!G48</f>
        <v>5894</v>
      </c>
      <c r="H48" s="6">
        <f t="shared" si="7"/>
        <v>329.27374301675979</v>
      </c>
      <c r="K48" s="20"/>
      <c r="L48" s="39"/>
    </row>
    <row r="49" spans="1:12" x14ac:dyDescent="0.15">
      <c r="A49" s="5" t="s">
        <v>82</v>
      </c>
      <c r="B49" s="6">
        <v>15.303333333333335</v>
      </c>
      <c r="C49" s="22">
        <f>'Ugrad SCH per FTE'!C49+'GRAD SCH per FTE'!C49</f>
        <v>4520</v>
      </c>
      <c r="D49" s="6">
        <f t="shared" si="6"/>
        <v>295.36048791113046</v>
      </c>
      <c r="F49" s="6">
        <v>15.136666999999999</v>
      </c>
      <c r="G49" s="22">
        <f>'Ugrad SCH per FTE'!G49+'GRAD SCH per FTE'!G49</f>
        <v>4152</v>
      </c>
      <c r="H49" s="6">
        <f t="shared" si="7"/>
        <v>274.300808757965</v>
      </c>
    </row>
    <row r="50" spans="1:12" x14ac:dyDescent="0.15">
      <c r="A50" s="5" t="s">
        <v>52</v>
      </c>
      <c r="B50" s="6">
        <v>14.2925</v>
      </c>
      <c r="C50" s="22">
        <f>'Ugrad SCH per FTE'!C50+'GRAD SCH per FTE'!C50</f>
        <v>2984</v>
      </c>
      <c r="D50" s="6">
        <f t="shared" si="6"/>
        <v>208.78082910617456</v>
      </c>
      <c r="F50" s="6">
        <v>14.875833333333334</v>
      </c>
      <c r="G50" s="22">
        <f>'Ugrad SCH per FTE'!G50+'GRAD SCH per FTE'!G50</f>
        <v>3266</v>
      </c>
      <c r="H50" s="6">
        <f t="shared" si="7"/>
        <v>219.55072544955462</v>
      </c>
    </row>
    <row r="51" spans="1:12" x14ac:dyDescent="0.15">
      <c r="A51" s="13" t="s">
        <v>64</v>
      </c>
      <c r="B51" s="29">
        <f>SUM(B45:B50)</f>
        <v>79.42583333333333</v>
      </c>
      <c r="C51" s="26">
        <f>SUM(C45:C50)</f>
        <v>21669</v>
      </c>
      <c r="D51" s="29">
        <f t="shared" ref="D51" si="8">IFERROR(C51/B51,"n/a")</f>
        <v>272.82055586448575</v>
      </c>
      <c r="E51" s="13"/>
      <c r="F51" s="29">
        <f>SUM(F45:F50)</f>
        <v>81.342500333333319</v>
      </c>
      <c r="G51" s="26">
        <f>SUM(G45:G50)</f>
        <v>22688</v>
      </c>
      <c r="H51" s="29">
        <f t="shared" ref="H51" si="9">IFERROR(G51/F51,"n/a")</f>
        <v>278.91938294282664</v>
      </c>
      <c r="L51" s="39"/>
    </row>
    <row r="54" spans="1:12" x14ac:dyDescent="0.15">
      <c r="A54" s="4" t="s">
        <v>29</v>
      </c>
      <c r="E54" s="3"/>
    </row>
    <row r="55" spans="1:12" x14ac:dyDescent="0.15">
      <c r="A55" s="5" t="s">
        <v>30</v>
      </c>
      <c r="B55" s="6">
        <v>15.01</v>
      </c>
      <c r="C55" s="22">
        <f>'Ugrad SCH per FTE'!C55+'GRAD SCH per FTE'!C55</f>
        <v>4942</v>
      </c>
      <c r="D55" s="6">
        <f t="shared" ref="D55:D59" si="10">IFERROR(C55/B55,"n/a")</f>
        <v>329.24716855429716</v>
      </c>
      <c r="F55" s="6">
        <v>15.01</v>
      </c>
      <c r="G55" s="22">
        <f>'Ugrad SCH per FTE'!G55+'GRAD SCH per FTE'!G55</f>
        <v>4440</v>
      </c>
      <c r="H55" s="6">
        <f t="shared" ref="H55:H59" si="11">IFERROR(G55/F55,"n/a")</f>
        <v>295.80279813457696</v>
      </c>
    </row>
    <row r="56" spans="1:12" x14ac:dyDescent="0.15">
      <c r="A56" s="5" t="s">
        <v>32</v>
      </c>
      <c r="B56" s="6">
        <v>20.3</v>
      </c>
      <c r="C56" s="22">
        <f>'Ugrad SCH per FTE'!C56+'GRAD SCH per FTE'!C56</f>
        <v>8703</v>
      </c>
      <c r="D56" s="6">
        <f t="shared" si="10"/>
        <v>428.7192118226601</v>
      </c>
      <c r="F56" s="6">
        <v>21.55</v>
      </c>
      <c r="G56" s="22">
        <f>'Ugrad SCH per FTE'!G56+'GRAD SCH per FTE'!G56</f>
        <v>9135</v>
      </c>
      <c r="H56" s="6">
        <f t="shared" si="11"/>
        <v>423.89791183294665</v>
      </c>
    </row>
    <row r="57" spans="1:12" x14ac:dyDescent="0.15">
      <c r="A57" s="5" t="s">
        <v>31</v>
      </c>
      <c r="B57" s="6">
        <v>17.329999999999998</v>
      </c>
      <c r="C57" s="22">
        <f>'Ugrad SCH per FTE'!C57+'GRAD SCH per FTE'!C57</f>
        <v>6237</v>
      </c>
      <c r="D57" s="6">
        <f t="shared" si="10"/>
        <v>359.89613387189848</v>
      </c>
      <c r="F57" s="6">
        <v>17.329999999999998</v>
      </c>
      <c r="G57" s="22">
        <f>'Ugrad SCH per FTE'!G57+'GRAD SCH per FTE'!G57</f>
        <v>6606</v>
      </c>
      <c r="H57" s="6">
        <f t="shared" si="11"/>
        <v>381.18869013271785</v>
      </c>
    </row>
    <row r="58" spans="1:12" x14ac:dyDescent="0.15">
      <c r="A58" s="5" t="s">
        <v>77</v>
      </c>
      <c r="B58" s="6">
        <v>5.2</v>
      </c>
      <c r="C58" s="22">
        <f>'Ugrad SCH per FTE'!C58+'GRAD SCH per FTE'!C58</f>
        <v>2196</v>
      </c>
      <c r="D58" s="6">
        <f t="shared" si="10"/>
        <v>422.30769230769232</v>
      </c>
      <c r="F58" s="6">
        <v>6.2</v>
      </c>
      <c r="G58" s="22">
        <f>'Ugrad SCH per FTE'!G58+'GRAD SCH per FTE'!G58</f>
        <v>1991</v>
      </c>
      <c r="H58" s="6">
        <f t="shared" si="11"/>
        <v>321.12903225806451</v>
      </c>
    </row>
    <row r="59" spans="1:12" x14ac:dyDescent="0.15">
      <c r="A59" s="5" t="s">
        <v>85</v>
      </c>
      <c r="B59" s="6">
        <v>1.5</v>
      </c>
      <c r="C59" s="22">
        <f>'Ugrad SCH per FTE'!C59+'GRAD SCH per FTE'!C59</f>
        <v>87</v>
      </c>
      <c r="D59" s="6">
        <f t="shared" si="10"/>
        <v>58</v>
      </c>
      <c r="F59" s="6">
        <v>1.25</v>
      </c>
      <c r="G59" s="22">
        <f>'Ugrad SCH per FTE'!G59+'GRAD SCH per FTE'!G59</f>
        <v>96</v>
      </c>
      <c r="H59" s="6">
        <f t="shared" si="11"/>
        <v>76.8</v>
      </c>
    </row>
    <row r="60" spans="1:12" x14ac:dyDescent="0.15">
      <c r="A60" s="13" t="s">
        <v>60</v>
      </c>
      <c r="B60" s="29">
        <f>SUM(B55:B59)</f>
        <v>59.34</v>
      </c>
      <c r="C60" s="26">
        <f>SUM(C55:C59)</f>
        <v>22165</v>
      </c>
      <c r="D60" s="29">
        <f t="shared" ref="D60" si="12">IFERROR(C60/B60,"n/a")</f>
        <v>373.52544657903604</v>
      </c>
      <c r="E60" s="13"/>
      <c r="F60" s="29">
        <f>SUM(F55:F59)</f>
        <v>61.34</v>
      </c>
      <c r="G60" s="26">
        <f>SUM(G55:G59)</f>
        <v>22268</v>
      </c>
      <c r="H60" s="29">
        <f t="shared" ref="H60" si="13">IFERROR(G60/F60,"n/a")</f>
        <v>363.02575806977501</v>
      </c>
    </row>
    <row r="63" spans="1:12" x14ac:dyDescent="0.15">
      <c r="A63" s="4" t="s">
        <v>33</v>
      </c>
      <c r="E63" s="3"/>
      <c r="K63" s="20"/>
    </row>
    <row r="64" spans="1:12" x14ac:dyDescent="0.15">
      <c r="A64" s="5" t="s">
        <v>59</v>
      </c>
      <c r="B64" s="6">
        <v>18.649999999999999</v>
      </c>
      <c r="C64" s="22">
        <f>'Ugrad SCH per FTE'!C64+'GRAD SCH per FTE'!C64</f>
        <v>3098</v>
      </c>
      <c r="D64" s="6">
        <f t="shared" ref="D64:D66" si="14">IFERROR(C64/B64,"n/a")</f>
        <v>166.11260053619304</v>
      </c>
      <c r="F64" s="6">
        <v>17.66</v>
      </c>
      <c r="G64" s="22">
        <f>'Ugrad SCH per FTE'!G64+'GRAD SCH per FTE'!G64</f>
        <v>2862</v>
      </c>
      <c r="H64" s="6">
        <f t="shared" ref="H64:H66" si="15">IFERROR(G64/F64,"n/a")</f>
        <v>162.06115515288789</v>
      </c>
    </row>
    <row r="65" spans="1:12" x14ac:dyDescent="0.15">
      <c r="A65" s="5" t="s">
        <v>34</v>
      </c>
      <c r="B65" s="6">
        <v>51.44</v>
      </c>
      <c r="C65" s="22">
        <f>'Ugrad SCH per FTE'!C65+'GRAD SCH per FTE'!C65</f>
        <v>9972</v>
      </c>
      <c r="D65" s="6">
        <f t="shared" si="14"/>
        <v>193.85692068429239</v>
      </c>
      <c r="F65" s="6">
        <v>52.69</v>
      </c>
      <c r="G65" s="22">
        <f>'Ugrad SCH per FTE'!G65+'GRAD SCH per FTE'!G65</f>
        <v>9658</v>
      </c>
      <c r="H65" s="6">
        <f t="shared" si="15"/>
        <v>183.29853862212946</v>
      </c>
    </row>
    <row r="66" spans="1:12" x14ac:dyDescent="0.15">
      <c r="A66" s="5" t="s">
        <v>91</v>
      </c>
      <c r="B66" s="6">
        <v>21.75</v>
      </c>
      <c r="C66" s="22">
        <f>'Ugrad SCH per FTE'!C66+'GRAD SCH per FTE'!C66</f>
        <v>7349</v>
      </c>
      <c r="D66" s="6">
        <f t="shared" si="14"/>
        <v>337.88505747126436</v>
      </c>
      <c r="F66" s="6">
        <v>8.91</v>
      </c>
      <c r="G66" s="22">
        <f>'Ugrad SCH per FTE'!G66+'GRAD SCH per FTE'!G66</f>
        <v>2742</v>
      </c>
      <c r="H66" s="6">
        <f t="shared" si="15"/>
        <v>307.74410774410774</v>
      </c>
    </row>
    <row r="67" spans="1:12" x14ac:dyDescent="0.15">
      <c r="A67" s="13" t="s">
        <v>61</v>
      </c>
      <c r="B67" s="29">
        <f>SUM(B64:B66)</f>
        <v>91.84</v>
      </c>
      <c r="C67" s="26">
        <f>SUM(C64:C66)</f>
        <v>20419</v>
      </c>
      <c r="D67" s="29">
        <f t="shared" ref="D67" si="16">IFERROR(C67/B67,"n/a")</f>
        <v>222.33231707317071</v>
      </c>
      <c r="E67" s="13"/>
      <c r="F67" s="29">
        <f>SUM(F64:F66)</f>
        <v>79.259999999999991</v>
      </c>
      <c r="G67" s="26">
        <f>SUM(G64:G66)</f>
        <v>15262</v>
      </c>
      <c r="H67" s="29">
        <f t="shared" ref="H67" si="17">IFERROR(G67/F67,"n/a")</f>
        <v>192.5561443350997</v>
      </c>
      <c r="L67" s="39"/>
    </row>
    <row r="70" spans="1:12" x14ac:dyDescent="0.15">
      <c r="A70" s="4" t="s">
        <v>35</v>
      </c>
      <c r="E70" s="3"/>
    </row>
    <row r="71" spans="1:12" x14ac:dyDescent="0.15">
      <c r="A71" s="5" t="s">
        <v>97</v>
      </c>
      <c r="B71" s="6">
        <v>1.08</v>
      </c>
      <c r="C71" s="22">
        <f>'Ugrad SCH per FTE'!C71+'GRAD SCH per FTE'!C71</f>
        <v>727</v>
      </c>
      <c r="D71" s="6">
        <f>IFERROR(C71/B71,"n/a")</f>
        <v>673.14814814814815</v>
      </c>
      <c r="F71" s="6">
        <v>1</v>
      </c>
      <c r="G71" s="22">
        <f>'Ugrad SCH per FTE'!G71+'GRAD SCH per FTE'!G71</f>
        <v>566</v>
      </c>
      <c r="H71" s="6">
        <f>IFERROR(G71/F71,"n/a")</f>
        <v>566</v>
      </c>
    </row>
    <row r="72" spans="1:12" x14ac:dyDescent="0.15">
      <c r="A72" s="5" t="s">
        <v>36</v>
      </c>
      <c r="B72" s="6">
        <v>6.87</v>
      </c>
      <c r="C72" s="22">
        <f>'Ugrad SCH per FTE'!C72+'GRAD SCH per FTE'!C72</f>
        <v>1169</v>
      </c>
      <c r="D72" s="6">
        <f t="shared" ref="D72:D78" si="18">IFERROR(C72/B72,"n/a")</f>
        <v>170.16011644832605</v>
      </c>
      <c r="F72" s="6">
        <v>7.62</v>
      </c>
      <c r="G72" s="22">
        <f>'Ugrad SCH per FTE'!G72+'GRAD SCH per FTE'!G72</f>
        <v>1161</v>
      </c>
      <c r="H72" s="6">
        <f t="shared" ref="H72:H78" si="19">IFERROR(G72/F72,"n/a")</f>
        <v>152.36220472440945</v>
      </c>
    </row>
    <row r="73" spans="1:12" x14ac:dyDescent="0.15">
      <c r="A73" s="5" t="s">
        <v>37</v>
      </c>
      <c r="B73" s="6">
        <v>8.9</v>
      </c>
      <c r="C73" s="22">
        <f>'Ugrad SCH per FTE'!C73+'GRAD SCH per FTE'!C73</f>
        <v>1479</v>
      </c>
      <c r="D73" s="6">
        <f t="shared" si="18"/>
        <v>166.17977528089887</v>
      </c>
      <c r="F73" s="6">
        <v>8.8125</v>
      </c>
      <c r="G73" s="22">
        <f>'Ugrad SCH per FTE'!G73+'GRAD SCH per FTE'!G73</f>
        <v>1754</v>
      </c>
      <c r="H73" s="6">
        <f t="shared" si="19"/>
        <v>199.03546099290782</v>
      </c>
      <c r="K73" s="20"/>
      <c r="L73" s="39"/>
    </row>
    <row r="74" spans="1:12" x14ac:dyDescent="0.15">
      <c r="A74" s="5" t="s">
        <v>40</v>
      </c>
      <c r="B74" s="6">
        <v>14</v>
      </c>
      <c r="C74" s="22">
        <f>'Ugrad SCH per FTE'!C74+'GRAD SCH per FTE'!C74</f>
        <v>3231</v>
      </c>
      <c r="D74" s="6">
        <f t="shared" si="18"/>
        <v>230.78571428571428</v>
      </c>
      <c r="F74" s="6">
        <v>15</v>
      </c>
      <c r="G74" s="22">
        <f>'Ugrad SCH per FTE'!G74+'GRAD SCH per FTE'!G74</f>
        <v>3780</v>
      </c>
      <c r="H74" s="6">
        <f t="shared" si="19"/>
        <v>252</v>
      </c>
      <c r="K74" s="20"/>
      <c r="L74" s="39"/>
    </row>
    <row r="75" spans="1:12" x14ac:dyDescent="0.15">
      <c r="A75" s="5" t="s">
        <v>38</v>
      </c>
      <c r="B75" s="6">
        <v>11.166666666666668</v>
      </c>
      <c r="C75" s="22">
        <f>'Ugrad SCH per FTE'!C75+'GRAD SCH per FTE'!C75</f>
        <v>1197</v>
      </c>
      <c r="D75" s="6">
        <f t="shared" si="18"/>
        <v>107.19402985074626</v>
      </c>
      <c r="F75" s="6">
        <v>10.75</v>
      </c>
      <c r="G75" s="22">
        <f>'Ugrad SCH per FTE'!G75+'GRAD SCH per FTE'!G75</f>
        <v>1326</v>
      </c>
      <c r="H75" s="6">
        <f t="shared" si="19"/>
        <v>123.34883720930233</v>
      </c>
    </row>
    <row r="76" spans="1:12" x14ac:dyDescent="0.15">
      <c r="A76" s="5" t="s">
        <v>78</v>
      </c>
      <c r="B76" s="6">
        <v>8.98</v>
      </c>
      <c r="C76" s="22">
        <f>'Ugrad SCH per FTE'!C76+'GRAD SCH per FTE'!C76</f>
        <v>4950</v>
      </c>
      <c r="D76" s="6">
        <f t="shared" si="18"/>
        <v>551.22494432071267</v>
      </c>
      <c r="F76" s="6">
        <v>9.3133333333333344</v>
      </c>
      <c r="G76" s="22">
        <f>'Ugrad SCH per FTE'!G76+'GRAD SCH per FTE'!G76</f>
        <v>4492</v>
      </c>
      <c r="H76" s="6">
        <f t="shared" si="19"/>
        <v>482.31925554760193</v>
      </c>
    </row>
    <row r="77" spans="1:12" x14ac:dyDescent="0.15">
      <c r="A77" s="5" t="s">
        <v>39</v>
      </c>
      <c r="B77" s="6">
        <v>7.3</v>
      </c>
      <c r="C77" s="22">
        <f>'Ugrad SCH per FTE'!C77+'GRAD SCH per FTE'!C77</f>
        <v>1289</v>
      </c>
      <c r="D77" s="6">
        <f t="shared" si="18"/>
        <v>176.57534246575344</v>
      </c>
      <c r="F77" s="6">
        <v>7.3</v>
      </c>
      <c r="G77" s="22">
        <f>'Ugrad SCH per FTE'!G77+'GRAD SCH per FTE'!G77</f>
        <v>1749</v>
      </c>
      <c r="H77" s="6">
        <f t="shared" si="19"/>
        <v>239.58904109589042</v>
      </c>
    </row>
    <row r="78" spans="1:12" x14ac:dyDescent="0.15">
      <c r="A78" s="5" t="s">
        <v>86</v>
      </c>
      <c r="B78" s="6">
        <v>0.57999999999999996</v>
      </c>
      <c r="C78" s="22">
        <f>'Ugrad SCH per FTE'!C78+'GRAD SCH per FTE'!C78</f>
        <v>40</v>
      </c>
      <c r="D78" s="6">
        <f t="shared" si="18"/>
        <v>68.965517241379317</v>
      </c>
      <c r="F78" s="6">
        <v>0.66</v>
      </c>
      <c r="G78" s="22">
        <f>'Ugrad SCH per FTE'!G78+'GRAD SCH per FTE'!G78</f>
        <v>52</v>
      </c>
      <c r="H78" s="6">
        <f t="shared" si="19"/>
        <v>78.787878787878782</v>
      </c>
    </row>
    <row r="79" spans="1:12" x14ac:dyDescent="0.15">
      <c r="A79" s="13" t="s">
        <v>62</v>
      </c>
      <c r="B79" s="29">
        <f>SUM(B71:B78)</f>
        <v>58.876666666666665</v>
      </c>
      <c r="C79" s="26">
        <f>SUM(C71:C78)</f>
        <v>14082</v>
      </c>
      <c r="D79" s="29">
        <f t="shared" ref="D79" si="20">IFERROR(C79/B79,"n/a")</f>
        <v>239.17794259185868</v>
      </c>
      <c r="E79" s="13"/>
      <c r="F79" s="29">
        <f>SUM(F71:F78)</f>
        <v>60.455833333333331</v>
      </c>
      <c r="G79" s="26">
        <f>SUM(G71:G78)</f>
        <v>14880</v>
      </c>
      <c r="H79" s="29">
        <f t="shared" ref="H79" si="21">IFERROR(G79/F79,"n/a")</f>
        <v>246.13009497291412</v>
      </c>
      <c r="L79" s="39"/>
    </row>
    <row r="80" spans="1:12" x14ac:dyDescent="0.15">
      <c r="F80" s="6" t="s">
        <v>28</v>
      </c>
    </row>
    <row r="82" spans="1:8" x14ac:dyDescent="0.15">
      <c r="A82" s="13" t="s">
        <v>75</v>
      </c>
      <c r="B82" s="29">
        <v>27.633333</v>
      </c>
      <c r="C82" s="26">
        <f>'Ugrad SCH per FTE'!C82+'GRAD SCH per FTE'!C82</f>
        <v>5454</v>
      </c>
      <c r="D82" s="29">
        <f t="shared" ref="D82" si="22">IFERROR(C82/B82,"n/a")</f>
        <v>197.37032807443097</v>
      </c>
      <c r="E82" s="13"/>
      <c r="F82" s="29">
        <v>27.55</v>
      </c>
      <c r="G82" s="26">
        <f>'Ugrad SCH per FTE'!G82+'GRAD SCH per FTE'!G82</f>
        <v>5856</v>
      </c>
      <c r="H82" s="29">
        <f t="shared" ref="H82" si="23">IFERROR(G82/F82,"n/a")</f>
        <v>212.55898366606169</v>
      </c>
    </row>
    <row r="83" spans="1:8" x14ac:dyDescent="0.15">
      <c r="A83" s="17"/>
      <c r="B83" s="18"/>
      <c r="C83" s="27"/>
      <c r="D83" s="18"/>
      <c r="E83" s="8"/>
      <c r="F83" s="18"/>
      <c r="G83" s="27"/>
      <c r="H83" s="18"/>
    </row>
    <row r="85" spans="1:8" x14ac:dyDescent="0.15">
      <c r="A85" s="13" t="s">
        <v>41</v>
      </c>
      <c r="B85" s="29">
        <v>35.840000000000003</v>
      </c>
      <c r="C85" s="26">
        <f>'Ugrad SCH per FTE'!C85+'GRAD SCH per FTE'!C85</f>
        <v>6504</v>
      </c>
      <c r="D85" s="29">
        <f t="shared" ref="D85" si="24">IFERROR(C85/B85,"n/a")</f>
        <v>181.47321428571428</v>
      </c>
      <c r="E85" s="13"/>
      <c r="F85" s="29">
        <v>40.92</v>
      </c>
      <c r="G85" s="26">
        <f>'Ugrad SCH per FTE'!G85+'GRAD SCH per FTE'!G85</f>
        <v>6517</v>
      </c>
      <c r="H85" s="29">
        <f t="shared" ref="H85" si="25">IFERROR(G85/F85,"n/a")</f>
        <v>159.26197458455522</v>
      </c>
    </row>
    <row r="88" spans="1:8" x14ac:dyDescent="0.15">
      <c r="A88" s="4" t="s">
        <v>42</v>
      </c>
      <c r="E88" s="3"/>
    </row>
    <row r="89" spans="1:8" x14ac:dyDescent="0.15">
      <c r="A89" s="5" t="s">
        <v>44</v>
      </c>
      <c r="B89" s="6">
        <v>3.8899999999999997</v>
      </c>
      <c r="C89" s="22">
        <f>'Ugrad SCH per FTE'!C89+'GRAD SCH per FTE'!C89</f>
        <v>518</v>
      </c>
      <c r="D89" s="6">
        <f t="shared" ref="D89:D94" si="26">IFERROR(C89/B89,"n/a")</f>
        <v>133.16195372750644</v>
      </c>
      <c r="F89" s="6">
        <v>3.8899999999999997</v>
      </c>
      <c r="G89" s="22">
        <f>'Ugrad SCH per FTE'!G89+'GRAD SCH per FTE'!G89</f>
        <v>900</v>
      </c>
      <c r="H89" s="6">
        <f t="shared" ref="H89:H94" si="27">IFERROR(G89/F89,"n/a")</f>
        <v>231.36246786632393</v>
      </c>
    </row>
    <row r="90" spans="1:8" x14ac:dyDescent="0.15">
      <c r="A90" s="5" t="s">
        <v>45</v>
      </c>
      <c r="B90" s="6">
        <v>4.55</v>
      </c>
      <c r="C90" s="22">
        <f>'Ugrad SCH per FTE'!C90+'GRAD SCH per FTE'!C90</f>
        <v>740</v>
      </c>
      <c r="D90" s="6">
        <f t="shared" si="26"/>
        <v>162.63736263736266</v>
      </c>
      <c r="F90" s="6">
        <v>4.55</v>
      </c>
      <c r="G90" s="22">
        <f>'Ugrad SCH per FTE'!G90+'GRAD SCH per FTE'!G90</f>
        <v>991</v>
      </c>
      <c r="H90" s="6">
        <f t="shared" si="27"/>
        <v>217.80219780219781</v>
      </c>
    </row>
    <row r="91" spans="1:8" x14ac:dyDescent="0.15">
      <c r="A91" s="5" t="s">
        <v>47</v>
      </c>
      <c r="B91" s="6">
        <v>5.3666666666666671</v>
      </c>
      <c r="C91" s="22">
        <f>'Ugrad SCH per FTE'!C91+'GRAD SCH per FTE'!C91</f>
        <v>598</v>
      </c>
      <c r="D91" s="6">
        <f t="shared" si="26"/>
        <v>111.42857142857142</v>
      </c>
      <c r="F91" s="6">
        <v>4.95</v>
      </c>
      <c r="G91" s="22">
        <f>'Ugrad SCH per FTE'!G91+'GRAD SCH per FTE'!G91</f>
        <v>651</v>
      </c>
      <c r="H91" s="6">
        <f t="shared" si="27"/>
        <v>131.5151515151515</v>
      </c>
    </row>
    <row r="92" spans="1:8" x14ac:dyDescent="0.15">
      <c r="A92" s="5" t="s">
        <v>46</v>
      </c>
      <c r="B92" s="6">
        <v>7.07</v>
      </c>
      <c r="C92" s="22">
        <f>'Ugrad SCH per FTE'!C92+'GRAD SCH per FTE'!C92</f>
        <v>1530</v>
      </c>
      <c r="D92" s="6">
        <f t="shared" si="26"/>
        <v>216.4073550212164</v>
      </c>
      <c r="F92" s="6">
        <v>7.2366666999999998</v>
      </c>
      <c r="G92" s="22">
        <f>'Ugrad SCH per FTE'!G92+'GRAD SCH per FTE'!G92</f>
        <v>1459</v>
      </c>
      <c r="H92" s="6">
        <f t="shared" si="27"/>
        <v>201.6121593661347</v>
      </c>
    </row>
    <row r="93" spans="1:8" x14ac:dyDescent="0.15">
      <c r="A93" s="5" t="s">
        <v>43</v>
      </c>
      <c r="B93" s="6">
        <v>7.12</v>
      </c>
      <c r="C93" s="22">
        <f>'Ugrad SCH per FTE'!C93+'GRAD SCH per FTE'!C93</f>
        <v>1508</v>
      </c>
      <c r="D93" s="6">
        <f t="shared" si="26"/>
        <v>211.79775280898875</v>
      </c>
      <c r="F93" s="6">
        <v>8.2866666666666671</v>
      </c>
      <c r="G93" s="22">
        <f>'Ugrad SCH per FTE'!G93+'GRAD SCH per FTE'!G93</f>
        <v>1153</v>
      </c>
      <c r="H93" s="6">
        <f t="shared" si="27"/>
        <v>139.13917940466612</v>
      </c>
    </row>
    <row r="94" spans="1:8" x14ac:dyDescent="0.15">
      <c r="A94" s="5" t="s">
        <v>48</v>
      </c>
      <c r="B94" s="6">
        <v>24.449999999999996</v>
      </c>
      <c r="C94" s="22">
        <f>'Ugrad SCH per FTE'!C94+'GRAD SCH per FTE'!C94</f>
        <v>3258</v>
      </c>
      <c r="D94" s="6">
        <f t="shared" si="26"/>
        <v>133.2515337423313</v>
      </c>
      <c r="F94" s="6">
        <v>23.86666666666666</v>
      </c>
      <c r="G94" s="22">
        <f>'Ugrad SCH per FTE'!G94+'GRAD SCH per FTE'!G94</f>
        <v>2644</v>
      </c>
      <c r="H94" s="6">
        <f t="shared" si="27"/>
        <v>110.78212290502796</v>
      </c>
    </row>
    <row r="95" spans="1:8" x14ac:dyDescent="0.15">
      <c r="A95" s="13" t="s">
        <v>63</v>
      </c>
      <c r="B95" s="29">
        <f>SUM(B89:B94)</f>
        <v>52.446666666666658</v>
      </c>
      <c r="C95" s="26">
        <f>SUM(C89:C94)</f>
        <v>8152</v>
      </c>
      <c r="D95" s="29">
        <f t="shared" ref="D95" si="28">IFERROR(C95/B95,"n/a")</f>
        <v>155.43409177577223</v>
      </c>
      <c r="E95" s="13"/>
      <c r="F95" s="29">
        <f>SUM(F89:F94)</f>
        <v>52.78000003333333</v>
      </c>
      <c r="G95" s="26">
        <f>SUM(G89:G94)</f>
        <v>7798</v>
      </c>
      <c r="H95" s="29">
        <f t="shared" ref="H95" si="29">IFERROR(G95/F95,"n/a")</f>
        <v>147.74535799687675</v>
      </c>
    </row>
    <row r="98" spans="1:12" x14ac:dyDescent="0.15">
      <c r="A98" s="4" t="s">
        <v>71</v>
      </c>
      <c r="E98" s="3"/>
      <c r="F98" s="6" t="s">
        <v>28</v>
      </c>
    </row>
    <row r="99" spans="1:12" x14ac:dyDescent="0.15">
      <c r="A99" s="5" t="s">
        <v>81</v>
      </c>
      <c r="B99" s="31">
        <v>0</v>
      </c>
      <c r="C99" s="22">
        <f>'Ugrad SCH per FTE'!C99+'GRAD SCH per FTE'!C99</f>
        <v>0</v>
      </c>
      <c r="D99" s="6" t="str">
        <f t="shared" ref="D99:D103" si="30">IFERROR(C99/B99,"n/a")</f>
        <v>n/a</v>
      </c>
      <c r="F99" s="6">
        <v>0.25</v>
      </c>
      <c r="G99" s="22">
        <f>'Ugrad SCH per FTE'!G99+'GRAD SCH per FTE'!G99</f>
        <v>57</v>
      </c>
      <c r="H99" s="6">
        <f t="shared" ref="H99:H103" si="31">IFERROR(G99/F99,"n/a")</f>
        <v>228</v>
      </c>
      <c r="I99" s="9"/>
    </row>
    <row r="100" spans="1:12" x14ac:dyDescent="0.15">
      <c r="A100" s="5" t="s">
        <v>53</v>
      </c>
      <c r="B100" s="6">
        <v>1.25</v>
      </c>
      <c r="C100" s="22">
        <f>'Ugrad SCH per FTE'!C100+'GRAD SCH per FTE'!C100</f>
        <v>1360</v>
      </c>
      <c r="D100" s="6">
        <f t="shared" si="30"/>
        <v>1088</v>
      </c>
      <c r="F100" s="6">
        <v>2.33</v>
      </c>
      <c r="G100" s="22">
        <f>'Ugrad SCH per FTE'!G100+'GRAD SCH per FTE'!G100</f>
        <v>1385</v>
      </c>
      <c r="H100" s="6">
        <f t="shared" si="31"/>
        <v>594.42060085836908</v>
      </c>
    </row>
    <row r="101" spans="1:12" x14ac:dyDescent="0.15">
      <c r="A101" s="5" t="s">
        <v>74</v>
      </c>
      <c r="B101" s="6">
        <v>4.25</v>
      </c>
      <c r="C101" s="22">
        <f>'Ugrad SCH per FTE'!C101+'GRAD SCH per FTE'!C101</f>
        <v>1327</v>
      </c>
      <c r="D101" s="6">
        <f t="shared" si="30"/>
        <v>312.23529411764707</v>
      </c>
      <c r="F101" s="6">
        <v>3.75</v>
      </c>
      <c r="G101" s="22">
        <f>'Ugrad SCH per FTE'!G101+'GRAD SCH per FTE'!G101</f>
        <v>296</v>
      </c>
      <c r="H101" s="6">
        <f t="shared" si="31"/>
        <v>78.933333333333337</v>
      </c>
    </row>
    <row r="102" spans="1:12" x14ac:dyDescent="0.15">
      <c r="A102" s="5" t="s">
        <v>87</v>
      </c>
      <c r="B102" s="6">
        <v>0.83</v>
      </c>
      <c r="C102" s="22">
        <f>'Ugrad SCH per FTE'!C102+'GRAD SCH per FTE'!C102</f>
        <v>63</v>
      </c>
      <c r="D102" s="6">
        <f t="shared" si="30"/>
        <v>75.903614457831324</v>
      </c>
      <c r="F102" s="6">
        <v>1</v>
      </c>
      <c r="G102" s="22">
        <f>'Ugrad SCH per FTE'!G102+'GRAD SCH per FTE'!G102</f>
        <v>160</v>
      </c>
      <c r="H102" s="6">
        <f t="shared" si="31"/>
        <v>160</v>
      </c>
      <c r="K102" s="20"/>
      <c r="L102" s="39"/>
    </row>
    <row r="103" spans="1:12" x14ac:dyDescent="0.15">
      <c r="A103" s="5" t="s">
        <v>84</v>
      </c>
      <c r="B103" s="6">
        <v>0.5</v>
      </c>
      <c r="C103" s="22">
        <f>'Ugrad SCH per FTE'!C103+'GRAD SCH per FTE'!C103</f>
        <v>528</v>
      </c>
      <c r="D103" s="6">
        <f t="shared" si="30"/>
        <v>1056</v>
      </c>
      <c r="F103" s="6">
        <v>0.5</v>
      </c>
      <c r="G103" s="22">
        <f>'Ugrad SCH per FTE'!G103+'GRAD SCH per FTE'!G103</f>
        <v>894</v>
      </c>
      <c r="H103" s="6">
        <f t="shared" si="31"/>
        <v>1788</v>
      </c>
    </row>
    <row r="104" spans="1:12" x14ac:dyDescent="0.15">
      <c r="A104" s="13" t="s">
        <v>54</v>
      </c>
      <c r="B104" s="29">
        <f>SUM(B99:B103)</f>
        <v>6.83</v>
      </c>
      <c r="C104" s="26">
        <f>SUM(C99:C103)</f>
        <v>3278</v>
      </c>
      <c r="D104" s="29">
        <f t="shared" ref="D104" si="32">IFERROR(C104/B104,"n/a")</f>
        <v>479.94143484626647</v>
      </c>
      <c r="E104" s="13"/>
      <c r="F104" s="29">
        <f>SUM(F99:F103)</f>
        <v>7.83</v>
      </c>
      <c r="G104" s="26">
        <f>SUM(G99:G103)</f>
        <v>2792</v>
      </c>
      <c r="H104" s="29">
        <f t="shared" ref="H104" si="33">IFERROR(G104/F104,"n/a")</f>
        <v>356.57726692209451</v>
      </c>
    </row>
    <row r="105" spans="1:12" x14ac:dyDescent="0.15">
      <c r="F105" s="18"/>
    </row>
    <row r="106" spans="1:12" x14ac:dyDescent="0.15">
      <c r="K106" s="20"/>
    </row>
    <row r="107" spans="1:12" x14ac:dyDescent="0.15">
      <c r="A107" s="13" t="s">
        <v>55</v>
      </c>
      <c r="B107" s="29">
        <f>B38+B41+B51+B60+B67+B79+B82+B85+B95+B104</f>
        <v>934.46796633666679</v>
      </c>
      <c r="C107" s="26">
        <f>C38+C60+C67+C79+C85+C95+C41+C51+C82+C104</f>
        <v>251766</v>
      </c>
      <c r="D107" s="29">
        <f t="shared" ref="D107" si="34">IFERROR(C107/B107,"n/a")</f>
        <v>269.42175555464109</v>
      </c>
      <c r="E107" s="13"/>
      <c r="F107" s="29">
        <f>F38+F41+F51+F60+F67+F79+F82+F85+F95+F104</f>
        <v>944.79046703366657</v>
      </c>
      <c r="G107" s="26">
        <f>G104+G51+G41+G95+G85+G79+G67+G60+G38+G82</f>
        <v>236394</v>
      </c>
      <c r="H107" s="29">
        <f t="shared" ref="H107" si="35">IFERROR(G107/F107,"n/a")</f>
        <v>250.20785904222757</v>
      </c>
      <c r="K107" s="20"/>
      <c r="L107" s="39"/>
    </row>
    <row r="109" spans="1:12" x14ac:dyDescent="0.15">
      <c r="G109" s="22" t="s">
        <v>28</v>
      </c>
    </row>
    <row r="110" spans="1:12" x14ac:dyDescent="0.15">
      <c r="C110" s="22" t="s">
        <v>28</v>
      </c>
      <c r="G110" s="22" t="s">
        <v>28</v>
      </c>
    </row>
    <row r="111" spans="1:12" x14ac:dyDescent="0.15">
      <c r="C111" s="22" t="s">
        <v>28</v>
      </c>
      <c r="H111" s="20"/>
    </row>
    <row r="112" spans="1:12" x14ac:dyDescent="0.15">
      <c r="H112" s="20"/>
    </row>
    <row r="113" spans="7:8" x14ac:dyDescent="0.15">
      <c r="G113" s="22" t="s">
        <v>28</v>
      </c>
      <c r="H113" s="20"/>
    </row>
    <row r="114" spans="7:8" x14ac:dyDescent="0.15">
      <c r="H114" s="20"/>
    </row>
    <row r="115" spans="7:8" x14ac:dyDescent="0.15">
      <c r="H115" s="20"/>
    </row>
    <row r="116" spans="7:8" x14ac:dyDescent="0.15">
      <c r="H116" s="20"/>
    </row>
  </sheetData>
  <sheetProtection password="9BF1" sheet="1" objects="1" scenarios="1"/>
  <mergeCells count="6">
    <mergeCell ref="A1:H1"/>
    <mergeCell ref="A2:H2"/>
    <mergeCell ref="A3:H3"/>
    <mergeCell ref="A4:H4"/>
    <mergeCell ref="B7:D7"/>
    <mergeCell ref="F7:H7"/>
  </mergeCells>
  <conditionalFormatting sqref="A12:H35 A71:H71 A99:H103">
    <cfRule type="expression" dxfId="80" priority="95">
      <formula>MOD(ROW(),2)=0</formula>
    </cfRule>
  </conditionalFormatting>
  <conditionalFormatting sqref="A45:H50">
    <cfRule type="expression" dxfId="79" priority="94">
      <formula>MOD(ROW(),2)=0</formula>
    </cfRule>
  </conditionalFormatting>
  <conditionalFormatting sqref="A55:H59">
    <cfRule type="expression" dxfId="78" priority="93">
      <formula>MOD(ROW(),2)=0</formula>
    </cfRule>
  </conditionalFormatting>
  <conditionalFormatting sqref="A64:H66">
    <cfRule type="expression" dxfId="77" priority="92">
      <formula>MOD(ROW(),2)=0</formula>
    </cfRule>
  </conditionalFormatting>
  <conditionalFormatting sqref="A72:H78">
    <cfRule type="expression" dxfId="76" priority="91">
      <formula>MOD(ROW(),2)=0</formula>
    </cfRule>
  </conditionalFormatting>
  <conditionalFormatting sqref="A89:H94">
    <cfRule type="expression" dxfId="75" priority="90">
      <formula>MOD(ROW(),2)=0</formula>
    </cfRule>
  </conditionalFormatting>
  <conditionalFormatting sqref="D37">
    <cfRule type="expression" dxfId="74" priority="88">
      <formula>MOD(ROW(),2)=0</formula>
    </cfRule>
  </conditionalFormatting>
  <conditionalFormatting sqref="D45:D50">
    <cfRule type="expression" dxfId="73" priority="87">
      <formula>MOD(ROW(),2)=0</formula>
    </cfRule>
  </conditionalFormatting>
  <conditionalFormatting sqref="H37">
    <cfRule type="expression" dxfId="72" priority="86">
      <formula>MOD(ROW(),2)=0</formula>
    </cfRule>
  </conditionalFormatting>
  <conditionalFormatting sqref="H45:H50">
    <cfRule type="expression" dxfId="71" priority="85">
      <formula>MOD(ROW(),2)=0</formula>
    </cfRule>
  </conditionalFormatting>
  <conditionalFormatting sqref="H55:H59">
    <cfRule type="expression" dxfId="70" priority="84">
      <formula>MOD(ROW(),2)=0</formula>
    </cfRule>
  </conditionalFormatting>
  <conditionalFormatting sqref="H55:H59">
    <cfRule type="expression" dxfId="69" priority="83">
      <formula>MOD(ROW(),2)=0</formula>
    </cfRule>
  </conditionalFormatting>
  <conditionalFormatting sqref="H64:H66">
    <cfRule type="expression" dxfId="68" priority="82">
      <formula>MOD(ROW(),2)=0</formula>
    </cfRule>
  </conditionalFormatting>
  <conditionalFormatting sqref="H64:H66">
    <cfRule type="expression" dxfId="67" priority="81">
      <formula>MOD(ROW(),2)=0</formula>
    </cfRule>
  </conditionalFormatting>
  <conditionalFormatting sqref="H64:H66">
    <cfRule type="expression" dxfId="66" priority="80">
      <formula>MOD(ROW(),2)=0</formula>
    </cfRule>
  </conditionalFormatting>
  <conditionalFormatting sqref="H72:H78">
    <cfRule type="expression" dxfId="65" priority="79">
      <formula>MOD(ROW(),2)=0</formula>
    </cfRule>
  </conditionalFormatting>
  <conditionalFormatting sqref="H72:H78">
    <cfRule type="expression" dxfId="64" priority="78">
      <formula>MOD(ROW(),2)=0</formula>
    </cfRule>
  </conditionalFormatting>
  <conditionalFormatting sqref="H72:H78">
    <cfRule type="expression" dxfId="63" priority="77">
      <formula>MOD(ROW(),2)=0</formula>
    </cfRule>
  </conditionalFormatting>
  <conditionalFormatting sqref="H72:H78">
    <cfRule type="expression" dxfId="62" priority="76">
      <formula>MOD(ROW(),2)=0</formula>
    </cfRule>
  </conditionalFormatting>
  <conditionalFormatting sqref="H89:H94">
    <cfRule type="expression" dxfId="61" priority="75">
      <formula>MOD(ROW(),2)=0</formula>
    </cfRule>
  </conditionalFormatting>
  <conditionalFormatting sqref="H89:H94">
    <cfRule type="expression" dxfId="60" priority="74">
      <formula>MOD(ROW(),2)=0</formula>
    </cfRule>
  </conditionalFormatting>
  <conditionalFormatting sqref="H89:H94">
    <cfRule type="expression" dxfId="59" priority="73">
      <formula>MOD(ROW(),2)=0</formula>
    </cfRule>
  </conditionalFormatting>
  <conditionalFormatting sqref="H89:H94">
    <cfRule type="expression" dxfId="58" priority="72">
      <formula>MOD(ROW(),2)=0</formula>
    </cfRule>
  </conditionalFormatting>
  <conditionalFormatting sqref="H89:H94">
    <cfRule type="expression" dxfId="57" priority="71">
      <formula>MOD(ROW(),2)=0</formula>
    </cfRule>
  </conditionalFormatting>
  <conditionalFormatting sqref="D89:D94">
    <cfRule type="expression" dxfId="56" priority="58">
      <formula>MOD(ROW(),2)=0</formula>
    </cfRule>
  </conditionalFormatting>
  <conditionalFormatting sqref="D89:D94">
    <cfRule type="expression" dxfId="55" priority="57">
      <formula>MOD(ROW(),2)=0</formula>
    </cfRule>
  </conditionalFormatting>
  <conditionalFormatting sqref="D89:D94">
    <cfRule type="expression" dxfId="54" priority="56">
      <formula>MOD(ROW(),2)=0</formula>
    </cfRule>
  </conditionalFormatting>
  <conditionalFormatting sqref="D89:D94">
    <cfRule type="expression" dxfId="53" priority="55">
      <formula>MOD(ROW(),2)=0</formula>
    </cfRule>
  </conditionalFormatting>
  <conditionalFormatting sqref="D89:D94">
    <cfRule type="expression" dxfId="52" priority="54">
      <formula>MOD(ROW(),2)=0</formula>
    </cfRule>
  </conditionalFormatting>
  <conditionalFormatting sqref="D89:D94">
    <cfRule type="expression" dxfId="51" priority="53">
      <formula>MOD(ROW(),2)=0</formula>
    </cfRule>
  </conditionalFormatting>
  <conditionalFormatting sqref="D89:D94">
    <cfRule type="expression" dxfId="50" priority="52">
      <formula>MOD(ROW(),2)=0</formula>
    </cfRule>
  </conditionalFormatting>
  <conditionalFormatting sqref="D72:D78">
    <cfRule type="expression" dxfId="49" priority="51">
      <formula>MOD(ROW(),2)=0</formula>
    </cfRule>
  </conditionalFormatting>
  <conditionalFormatting sqref="D72:D78">
    <cfRule type="expression" dxfId="48" priority="50">
      <formula>MOD(ROW(),2)=0</formula>
    </cfRule>
  </conditionalFormatting>
  <conditionalFormatting sqref="D72:D78">
    <cfRule type="expression" dxfId="47" priority="49">
      <formula>MOD(ROW(),2)=0</formula>
    </cfRule>
  </conditionalFormatting>
  <conditionalFormatting sqref="D72:D78">
    <cfRule type="expression" dxfId="46" priority="48">
      <formula>MOD(ROW(),2)=0</formula>
    </cfRule>
  </conditionalFormatting>
  <conditionalFormatting sqref="D72:D78">
    <cfRule type="expression" dxfId="45" priority="47">
      <formula>MOD(ROW(),2)=0</formula>
    </cfRule>
  </conditionalFormatting>
  <conditionalFormatting sqref="D72:D78">
    <cfRule type="expression" dxfId="44" priority="46">
      <formula>MOD(ROW(),2)=0</formula>
    </cfRule>
  </conditionalFormatting>
  <conditionalFormatting sqref="D72:D78">
    <cfRule type="expression" dxfId="43" priority="45">
      <formula>MOD(ROW(),2)=0</formula>
    </cfRule>
  </conditionalFormatting>
  <conditionalFormatting sqref="D72:D78">
    <cfRule type="expression" dxfId="42" priority="44">
      <formula>MOD(ROW(),2)=0</formula>
    </cfRule>
  </conditionalFormatting>
  <conditionalFormatting sqref="D64:D66">
    <cfRule type="expression" dxfId="41" priority="43">
      <formula>MOD(ROW(),2)=0</formula>
    </cfRule>
  </conditionalFormatting>
  <conditionalFormatting sqref="D64:D66">
    <cfRule type="expression" dxfId="40" priority="42">
      <formula>MOD(ROW(),2)=0</formula>
    </cfRule>
  </conditionalFormatting>
  <conditionalFormatting sqref="D64:D66">
    <cfRule type="expression" dxfId="39" priority="41">
      <formula>MOD(ROW(),2)=0</formula>
    </cfRule>
  </conditionalFormatting>
  <conditionalFormatting sqref="D64:D66">
    <cfRule type="expression" dxfId="38" priority="40">
      <formula>MOD(ROW(),2)=0</formula>
    </cfRule>
  </conditionalFormatting>
  <conditionalFormatting sqref="D64:D66">
    <cfRule type="expression" dxfId="37" priority="39">
      <formula>MOD(ROW(),2)=0</formula>
    </cfRule>
  </conditionalFormatting>
  <conditionalFormatting sqref="D64:D66">
    <cfRule type="expression" dxfId="36" priority="38">
      <formula>MOD(ROW(),2)=0</formula>
    </cfRule>
  </conditionalFormatting>
  <conditionalFormatting sqref="D64:D66">
    <cfRule type="expression" dxfId="35" priority="37">
      <formula>MOD(ROW(),2)=0</formula>
    </cfRule>
  </conditionalFormatting>
  <conditionalFormatting sqref="D64:D66">
    <cfRule type="expression" dxfId="34" priority="36">
      <formula>MOD(ROW(),2)=0</formula>
    </cfRule>
  </conditionalFormatting>
  <conditionalFormatting sqref="D64:D66">
    <cfRule type="expression" dxfId="33" priority="35">
      <formula>MOD(ROW(),2)=0</formula>
    </cfRule>
  </conditionalFormatting>
  <conditionalFormatting sqref="D55:D59">
    <cfRule type="expression" dxfId="32" priority="34">
      <formula>MOD(ROW(),2)=0</formula>
    </cfRule>
  </conditionalFormatting>
  <conditionalFormatting sqref="D55:D59">
    <cfRule type="expression" dxfId="31" priority="33">
      <formula>MOD(ROW(),2)=0</formula>
    </cfRule>
  </conditionalFormatting>
  <conditionalFormatting sqref="D55:D59">
    <cfRule type="expression" dxfId="30" priority="32">
      <formula>MOD(ROW(),2)=0</formula>
    </cfRule>
  </conditionalFormatting>
  <conditionalFormatting sqref="D55:D59">
    <cfRule type="expression" dxfId="29" priority="31">
      <formula>MOD(ROW(),2)=0</formula>
    </cfRule>
  </conditionalFormatting>
  <conditionalFormatting sqref="D55:D59">
    <cfRule type="expression" dxfId="28" priority="30">
      <formula>MOD(ROW(),2)=0</formula>
    </cfRule>
  </conditionalFormatting>
  <conditionalFormatting sqref="D55:D59">
    <cfRule type="expression" dxfId="27" priority="29">
      <formula>MOD(ROW(),2)=0</formula>
    </cfRule>
  </conditionalFormatting>
  <conditionalFormatting sqref="D55:D59">
    <cfRule type="expression" dxfId="26" priority="28">
      <formula>MOD(ROW(),2)=0</formula>
    </cfRule>
  </conditionalFormatting>
  <conditionalFormatting sqref="D55:D59">
    <cfRule type="expression" dxfId="25" priority="27">
      <formula>MOD(ROW(),2)=0</formula>
    </cfRule>
  </conditionalFormatting>
  <conditionalFormatting sqref="D55:D59">
    <cfRule type="expression" dxfId="24" priority="26">
      <formula>MOD(ROW(),2)=0</formula>
    </cfRule>
  </conditionalFormatting>
  <conditionalFormatting sqref="D55:D59">
    <cfRule type="expression" dxfId="23" priority="25">
      <formula>MOD(ROW(),2)=0</formula>
    </cfRule>
  </conditionalFormatting>
  <conditionalFormatting sqref="D45:D50">
    <cfRule type="expression" dxfId="22" priority="24">
      <formula>MOD(ROW(),2)=0</formula>
    </cfRule>
  </conditionalFormatting>
  <conditionalFormatting sqref="D45:D50">
    <cfRule type="expression" dxfId="21" priority="23">
      <formula>MOD(ROW(),2)=0</formula>
    </cfRule>
  </conditionalFormatting>
  <conditionalFormatting sqref="D45:D50">
    <cfRule type="expression" dxfId="20" priority="22">
      <formula>MOD(ROW(),2)=0</formula>
    </cfRule>
  </conditionalFormatting>
  <conditionalFormatting sqref="D45:D50">
    <cfRule type="expression" dxfId="19" priority="21">
      <formula>MOD(ROW(),2)=0</formula>
    </cfRule>
  </conditionalFormatting>
  <conditionalFormatting sqref="D45:D50">
    <cfRule type="expression" dxfId="18" priority="20">
      <formula>MOD(ROW(),2)=0</formula>
    </cfRule>
  </conditionalFormatting>
  <conditionalFormatting sqref="D45:D50">
    <cfRule type="expression" dxfId="17" priority="19">
      <formula>MOD(ROW(),2)=0</formula>
    </cfRule>
  </conditionalFormatting>
  <conditionalFormatting sqref="D45:D50">
    <cfRule type="expression" dxfId="16" priority="18">
      <formula>MOD(ROW(),2)=0</formula>
    </cfRule>
  </conditionalFormatting>
  <conditionalFormatting sqref="D45:D50">
    <cfRule type="expression" dxfId="15" priority="17">
      <formula>MOD(ROW(),2)=0</formula>
    </cfRule>
  </conditionalFormatting>
  <conditionalFormatting sqref="D45:D50">
    <cfRule type="expression" dxfId="14" priority="16">
      <formula>MOD(ROW(),2)=0</formula>
    </cfRule>
  </conditionalFormatting>
  <conditionalFormatting sqref="D45:D50">
    <cfRule type="expression" dxfId="13" priority="15">
      <formula>MOD(ROW(),2)=0</formula>
    </cfRule>
  </conditionalFormatting>
  <conditionalFormatting sqref="D45:D50">
    <cfRule type="expression" dxfId="12" priority="14">
      <formula>MOD(ROW(),2)=0</formula>
    </cfRule>
  </conditionalFormatting>
  <printOptions horizontalCentered="1"/>
  <pageMargins left="0.75" right="0.75" top="1" bottom="1" header="0.5" footer="0.5"/>
  <pageSetup fitToHeight="0" orientation="portrait" r:id="rId1"/>
  <headerFooter alignWithMargins="0">
    <oddFooter>&amp;L&amp;"Arial,Italic"&amp;8NOTE:  Credit hours and FTE from all campuses were included.&amp;R&amp;"Arial,Italic"&amp;8Prepared by Institutional Research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L117"/>
  <sheetViews>
    <sheetView zoomScaleNormal="100" workbookViewId="0">
      <pane ySplit="9" topLeftCell="A10" activePane="bottomLeft" state="frozen"/>
      <selection pane="bottomLeft" activeCell="A10" sqref="A10:XFD10"/>
    </sheetView>
  </sheetViews>
  <sheetFormatPr defaultColWidth="9.140625" defaultRowHeight="10.5" x14ac:dyDescent="0.15"/>
  <cols>
    <col min="1" max="1" width="28.5703125" style="5" customWidth="1"/>
    <col min="2" max="2" width="9.5703125" style="33" customWidth="1"/>
    <col min="3" max="3" width="10.140625" style="22" customWidth="1"/>
    <col min="4" max="4" width="9.5703125" style="33" customWidth="1"/>
    <col min="5" max="5" width="2.85546875" style="33" customWidth="1"/>
    <col min="6" max="6" width="9.42578125" style="33" customWidth="1"/>
    <col min="7" max="7" width="10.140625" style="22" customWidth="1"/>
    <col min="8" max="8" width="10.28515625" style="33" customWidth="1"/>
    <col min="9" max="16384" width="9.140625" style="5"/>
  </cols>
  <sheetData>
    <row r="1" spans="1:12" x14ac:dyDescent="0.15">
      <c r="A1" s="52" t="s">
        <v>76</v>
      </c>
      <c r="B1" s="52"/>
      <c r="C1" s="52"/>
      <c r="D1" s="52"/>
      <c r="E1" s="52"/>
      <c r="F1" s="52"/>
      <c r="G1" s="52"/>
      <c r="H1" s="52"/>
    </row>
    <row r="2" spans="1:12" x14ac:dyDescent="0.15">
      <c r="A2" s="52" t="s">
        <v>73</v>
      </c>
      <c r="B2" s="52"/>
      <c r="C2" s="52"/>
      <c r="D2" s="52"/>
      <c r="E2" s="52"/>
      <c r="F2" s="52"/>
      <c r="G2" s="52"/>
      <c r="H2" s="52"/>
    </row>
    <row r="3" spans="1:12" x14ac:dyDescent="0.15">
      <c r="A3" s="52" t="str">
        <f>'TOTAL SCH per FTE'!A3:H3</f>
        <v xml:space="preserve">ACADEMIC YEAR 2013-14 </v>
      </c>
      <c r="B3" s="52"/>
      <c r="C3" s="52"/>
      <c r="D3" s="52"/>
      <c r="E3" s="52"/>
      <c r="F3" s="52"/>
      <c r="G3" s="52"/>
      <c r="H3" s="52"/>
    </row>
    <row r="4" spans="1:12" x14ac:dyDescent="0.15">
      <c r="A4" s="52" t="s">
        <v>70</v>
      </c>
      <c r="B4" s="52"/>
      <c r="C4" s="52"/>
      <c r="D4" s="52"/>
      <c r="E4" s="52"/>
      <c r="F4" s="52"/>
      <c r="G4" s="52"/>
      <c r="H4" s="52"/>
    </row>
    <row r="5" spans="1:12" x14ac:dyDescent="0.15">
      <c r="A5" s="11"/>
      <c r="B5" s="32"/>
      <c r="C5" s="21"/>
      <c r="D5" s="32"/>
      <c r="E5" s="32"/>
      <c r="F5" s="32"/>
      <c r="G5" s="21"/>
      <c r="H5" s="32"/>
    </row>
    <row r="6" spans="1:12" s="2" customFormat="1" x14ac:dyDescent="0.15">
      <c r="A6" s="5"/>
      <c r="B6" s="33"/>
      <c r="C6" s="22"/>
      <c r="D6" s="33"/>
      <c r="E6" s="33"/>
      <c r="F6" s="33"/>
      <c r="G6" s="22"/>
      <c r="H6" s="33"/>
    </row>
    <row r="7" spans="1:12" s="10" customFormat="1" x14ac:dyDescent="0.15">
      <c r="B7" s="55" t="str">
        <f>'TOTAL SCH per FTE'!B7:D7</f>
        <v>FALL SEMESTER 2013-14</v>
      </c>
      <c r="C7" s="56"/>
      <c r="D7" s="56"/>
      <c r="E7" s="34"/>
      <c r="F7" s="55" t="str">
        <f>'TOTAL SCH per FTE'!F7:H7</f>
        <v>SPRING SEMESTER 2013-14</v>
      </c>
      <c r="G7" s="56"/>
      <c r="H7" s="56"/>
    </row>
    <row r="8" spans="1:12" x14ac:dyDescent="0.15">
      <c r="A8" s="30" t="s">
        <v>67</v>
      </c>
      <c r="B8" s="35" t="s">
        <v>1</v>
      </c>
      <c r="C8" s="23" t="s">
        <v>2</v>
      </c>
      <c r="D8" s="35" t="s">
        <v>3</v>
      </c>
      <c r="F8" s="35" t="s">
        <v>1</v>
      </c>
      <c r="G8" s="23" t="s">
        <v>2</v>
      </c>
      <c r="H8" s="35" t="s">
        <v>3</v>
      </c>
    </row>
    <row r="9" spans="1:12" x14ac:dyDescent="0.15">
      <c r="B9" s="35" t="s">
        <v>5</v>
      </c>
      <c r="C9" s="23" t="s">
        <v>3</v>
      </c>
      <c r="D9" s="35" t="s">
        <v>6</v>
      </c>
      <c r="E9" s="36"/>
      <c r="F9" s="35" t="s">
        <v>5</v>
      </c>
      <c r="G9" s="23" t="s">
        <v>3</v>
      </c>
      <c r="H9" s="35" t="s">
        <v>6</v>
      </c>
    </row>
    <row r="10" spans="1:12" x14ac:dyDescent="0.15">
      <c r="B10" s="37"/>
      <c r="C10" s="24"/>
      <c r="D10" s="37"/>
      <c r="E10" s="36"/>
      <c r="F10" s="37"/>
      <c r="G10" s="24"/>
      <c r="H10" s="37"/>
    </row>
    <row r="11" spans="1:12" x14ac:dyDescent="0.15">
      <c r="A11" s="4" t="s">
        <v>4</v>
      </c>
    </row>
    <row r="12" spans="1:12" x14ac:dyDescent="0.15">
      <c r="A12" s="5" t="s">
        <v>7</v>
      </c>
      <c r="B12" s="33">
        <f>'TOTAL SCH per FTE'!B12</f>
        <v>0.66666666666666663</v>
      </c>
      <c r="C12" s="22">
        <v>63</v>
      </c>
      <c r="D12" s="33">
        <f>IFERROR(C12/B12,"n/a")</f>
        <v>94.5</v>
      </c>
      <c r="F12" s="33">
        <f>'TOTAL SCH per FTE'!F12</f>
        <v>0.66666666666666663</v>
      </c>
      <c r="G12" s="22">
        <v>54</v>
      </c>
      <c r="H12" s="33">
        <f t="shared" ref="H12:H77" si="0">IFERROR(G12/F12,"n/a")</f>
        <v>81</v>
      </c>
      <c r="L12" s="49"/>
    </row>
    <row r="13" spans="1:12" x14ac:dyDescent="0.15">
      <c r="A13" s="5" t="s">
        <v>10</v>
      </c>
      <c r="B13" s="33">
        <f>'TOTAL SCH per FTE'!B13</f>
        <v>4.2699999999999996</v>
      </c>
      <c r="C13" s="22">
        <v>549</v>
      </c>
      <c r="D13" s="33">
        <f t="shared" ref="D13:D78" si="1">IFERROR(C13/B13,"n/a")</f>
        <v>128.57142857142858</v>
      </c>
      <c r="F13" s="33">
        <f>'TOTAL SCH per FTE'!F13</f>
        <v>4.5199999999999996</v>
      </c>
      <c r="G13" s="22">
        <v>477</v>
      </c>
      <c r="H13" s="33">
        <f t="shared" si="0"/>
        <v>105.53097345132744</v>
      </c>
      <c r="L13" s="49"/>
    </row>
    <row r="14" spans="1:12" x14ac:dyDescent="0.15">
      <c r="A14" s="5" t="s">
        <v>8</v>
      </c>
      <c r="B14" s="33">
        <f>'TOTAL SCH per FTE'!B14</f>
        <v>22.15</v>
      </c>
      <c r="C14" s="22">
        <v>3814</v>
      </c>
      <c r="D14" s="33">
        <f t="shared" si="1"/>
        <v>172.18961625282168</v>
      </c>
      <c r="F14" s="33">
        <f>'TOTAL SCH per FTE'!F14</f>
        <v>23.733333333333334</v>
      </c>
      <c r="G14" s="22">
        <v>3333</v>
      </c>
      <c r="H14" s="33">
        <f t="shared" si="0"/>
        <v>140.43539325842696</v>
      </c>
      <c r="L14" s="49"/>
    </row>
    <row r="15" spans="1:12" x14ac:dyDescent="0.15">
      <c r="A15" s="5" t="s">
        <v>9</v>
      </c>
      <c r="B15" s="33">
        <f>'TOTAL SCH per FTE'!B15</f>
        <v>28.609999999999996</v>
      </c>
      <c r="C15" s="22">
        <v>13583</v>
      </c>
      <c r="D15" s="33">
        <f t="shared" si="1"/>
        <v>474.76406850751493</v>
      </c>
      <c r="F15" s="33">
        <f>'TOTAL SCH per FTE'!F15</f>
        <v>28.693333333333335</v>
      </c>
      <c r="G15" s="22">
        <v>11099</v>
      </c>
      <c r="H15" s="33">
        <f t="shared" si="0"/>
        <v>386.81459107806688</v>
      </c>
      <c r="L15" s="49"/>
    </row>
    <row r="16" spans="1:12" x14ac:dyDescent="0.15">
      <c r="A16" s="5" t="s">
        <v>11</v>
      </c>
      <c r="B16" s="33">
        <f>'TOTAL SCH per FTE'!B16</f>
        <v>21.82</v>
      </c>
      <c r="C16" s="22">
        <v>7979</v>
      </c>
      <c r="D16" s="33">
        <f t="shared" si="1"/>
        <v>365.67369385884507</v>
      </c>
      <c r="F16" s="33">
        <f>'TOTAL SCH per FTE'!F16</f>
        <v>21.82</v>
      </c>
      <c r="G16" s="22">
        <v>7312</v>
      </c>
      <c r="H16" s="33">
        <f t="shared" si="0"/>
        <v>335.10540788267645</v>
      </c>
      <c r="L16" s="49"/>
    </row>
    <row r="17" spans="1:12" x14ac:dyDescent="0.15">
      <c r="A17" s="5" t="s">
        <v>12</v>
      </c>
      <c r="B17" s="33">
        <f>'TOTAL SCH per FTE'!B17</f>
        <v>6</v>
      </c>
      <c r="C17" s="22">
        <v>1246</v>
      </c>
      <c r="D17" s="33">
        <f t="shared" si="1"/>
        <v>207.66666666666666</v>
      </c>
      <c r="F17" s="33">
        <f>'TOTAL SCH per FTE'!F17</f>
        <v>6</v>
      </c>
      <c r="G17" s="22">
        <v>1371</v>
      </c>
      <c r="H17" s="33">
        <f t="shared" si="0"/>
        <v>228.5</v>
      </c>
      <c r="L17" s="49"/>
    </row>
    <row r="18" spans="1:12" x14ac:dyDescent="0.15">
      <c r="A18" s="5" t="s">
        <v>13</v>
      </c>
      <c r="B18" s="33">
        <f>'TOTAL SCH per FTE'!B18</f>
        <v>16.07</v>
      </c>
      <c r="C18" s="22">
        <v>6408</v>
      </c>
      <c r="D18" s="33">
        <f t="shared" si="1"/>
        <v>398.75544492843807</v>
      </c>
      <c r="F18" s="33">
        <f>'TOTAL SCH per FTE'!F18</f>
        <v>17.07</v>
      </c>
      <c r="G18" s="22">
        <v>7134</v>
      </c>
      <c r="H18" s="33">
        <f t="shared" si="0"/>
        <v>417.9261862917399</v>
      </c>
      <c r="L18" s="49"/>
    </row>
    <row r="19" spans="1:12" x14ac:dyDescent="0.15">
      <c r="A19" s="5" t="s">
        <v>14</v>
      </c>
      <c r="B19" s="33">
        <f>'TOTAL SCH per FTE'!B19</f>
        <v>52.42</v>
      </c>
      <c r="C19" s="22">
        <v>9524</v>
      </c>
      <c r="D19" s="33">
        <f t="shared" si="1"/>
        <v>181.68637924456314</v>
      </c>
      <c r="F19" s="33">
        <f>'TOTAL SCH per FTE'!F19</f>
        <v>56.17</v>
      </c>
      <c r="G19" s="22">
        <v>9465</v>
      </c>
      <c r="H19" s="33">
        <f t="shared" si="0"/>
        <v>168.50632009969735</v>
      </c>
      <c r="L19" s="49"/>
    </row>
    <row r="20" spans="1:12" x14ac:dyDescent="0.15">
      <c r="A20" s="5" t="s">
        <v>15</v>
      </c>
      <c r="B20" s="33">
        <f>'TOTAL SCH per FTE'!B20</f>
        <v>35.62083333333333</v>
      </c>
      <c r="C20" s="22">
        <v>10152</v>
      </c>
      <c r="D20" s="33">
        <f t="shared" si="1"/>
        <v>285.00175459118026</v>
      </c>
      <c r="F20" s="33">
        <f>'TOTAL SCH per FTE'!F20</f>
        <v>36.87083333333333</v>
      </c>
      <c r="G20" s="22">
        <v>10503</v>
      </c>
      <c r="H20" s="33">
        <f t="shared" si="0"/>
        <v>284.85930613628659</v>
      </c>
      <c r="L20" s="49"/>
    </row>
    <row r="21" spans="1:12" x14ac:dyDescent="0.15">
      <c r="A21" s="5" t="s">
        <v>16</v>
      </c>
      <c r="B21" s="33">
        <f>'TOTAL SCH per FTE'!B21</f>
        <v>36.541666666666664</v>
      </c>
      <c r="C21" s="22">
        <v>16323</v>
      </c>
      <c r="D21" s="33">
        <f t="shared" si="1"/>
        <v>446.69555302166481</v>
      </c>
      <c r="F21" s="33">
        <f>'TOTAL SCH per FTE'!F21</f>
        <v>35.291666666666664</v>
      </c>
      <c r="G21" s="22">
        <v>12958</v>
      </c>
      <c r="H21" s="33">
        <f t="shared" si="0"/>
        <v>367.16883116883122</v>
      </c>
      <c r="L21" s="49"/>
    </row>
    <row r="22" spans="1:12" x14ac:dyDescent="0.15">
      <c r="A22" s="5" t="s">
        <v>17</v>
      </c>
      <c r="B22" s="33">
        <f>'TOTAL SCH per FTE'!B22</f>
        <v>3.2500000000000004</v>
      </c>
      <c r="C22" s="22">
        <v>491</v>
      </c>
      <c r="D22" s="33">
        <f t="shared" si="1"/>
        <v>151.07692307692307</v>
      </c>
      <c r="F22" s="33">
        <f>'TOTAL SCH per FTE'!F22</f>
        <v>3</v>
      </c>
      <c r="G22" s="22">
        <v>516</v>
      </c>
      <c r="H22" s="33">
        <f t="shared" si="0"/>
        <v>172</v>
      </c>
      <c r="L22" s="49"/>
    </row>
    <row r="23" spans="1:12" x14ac:dyDescent="0.15">
      <c r="A23" s="5" t="s">
        <v>18</v>
      </c>
      <c r="B23" s="33">
        <f>'TOTAL SCH per FTE'!B23</f>
        <v>66.260000003333303</v>
      </c>
      <c r="C23" s="22">
        <v>12362</v>
      </c>
      <c r="D23" s="33">
        <f t="shared" si="1"/>
        <v>186.56806518832045</v>
      </c>
      <c r="F23" s="33">
        <f>'TOTAL SCH per FTE'!F23</f>
        <v>65.09</v>
      </c>
      <c r="G23" s="22">
        <v>11015</v>
      </c>
      <c r="H23" s="33">
        <f t="shared" si="0"/>
        <v>169.22722384390843</v>
      </c>
      <c r="L23" s="49"/>
    </row>
    <row r="24" spans="1:12" x14ac:dyDescent="0.15">
      <c r="A24" s="5" t="s">
        <v>19</v>
      </c>
      <c r="B24" s="33">
        <f>'TOTAL SCH per FTE'!B24</f>
        <v>35.646299999999997</v>
      </c>
      <c r="C24" s="22">
        <v>4268</v>
      </c>
      <c r="D24" s="33">
        <f t="shared" si="1"/>
        <v>119.73192168612171</v>
      </c>
      <c r="F24" s="33">
        <f>'TOTAL SCH per FTE'!F24</f>
        <v>35.729633333333332</v>
      </c>
      <c r="G24" s="22">
        <v>3390</v>
      </c>
      <c r="H24" s="33">
        <f t="shared" si="0"/>
        <v>94.879227233416898</v>
      </c>
      <c r="L24" s="49"/>
    </row>
    <row r="25" spans="1:12" x14ac:dyDescent="0.15">
      <c r="A25" s="5" t="s">
        <v>20</v>
      </c>
      <c r="B25" s="33">
        <f>'TOTAL SCH per FTE'!B25</f>
        <v>2.0833333333333335</v>
      </c>
      <c r="C25" s="22">
        <v>196</v>
      </c>
      <c r="D25" s="33">
        <f t="shared" si="1"/>
        <v>94.08</v>
      </c>
      <c r="F25" s="33">
        <f>'TOTAL SCH per FTE'!F25</f>
        <v>2.083333333333333</v>
      </c>
      <c r="G25" s="22">
        <v>181</v>
      </c>
      <c r="H25" s="33">
        <f t="shared" si="0"/>
        <v>86.88000000000001</v>
      </c>
      <c r="L25" s="49"/>
    </row>
    <row r="26" spans="1:12" x14ac:dyDescent="0.15">
      <c r="A26" s="5" t="s">
        <v>21</v>
      </c>
      <c r="B26" s="33">
        <f>'TOTAL SCH per FTE'!B26</f>
        <v>12.49</v>
      </c>
      <c r="C26" s="22">
        <v>4245</v>
      </c>
      <c r="D26" s="33">
        <f t="shared" si="1"/>
        <v>339.87189751801441</v>
      </c>
      <c r="F26" s="33">
        <f>'TOTAL SCH per FTE'!F26</f>
        <v>12.49</v>
      </c>
      <c r="G26" s="22">
        <v>3795</v>
      </c>
      <c r="H26" s="33">
        <f t="shared" si="0"/>
        <v>303.84307445956767</v>
      </c>
      <c r="L26" s="49"/>
    </row>
    <row r="27" spans="1:12" x14ac:dyDescent="0.15">
      <c r="A27" s="5" t="s">
        <v>22</v>
      </c>
      <c r="B27" s="33">
        <f>'TOTAL SCH per FTE'!B27</f>
        <v>19.293333333333329</v>
      </c>
      <c r="C27" s="22">
        <v>4420</v>
      </c>
      <c r="D27" s="33">
        <f t="shared" si="1"/>
        <v>229.09467864547344</v>
      </c>
      <c r="F27" s="33">
        <f>'TOTAL SCH per FTE'!F27</f>
        <v>19.543333333333329</v>
      </c>
      <c r="G27" s="22">
        <v>4141</v>
      </c>
      <c r="H27" s="33">
        <f t="shared" si="0"/>
        <v>211.88811188811192</v>
      </c>
      <c r="L27" s="49"/>
    </row>
    <row r="28" spans="1:12" x14ac:dyDescent="0.15">
      <c r="A28" s="5" t="s">
        <v>23</v>
      </c>
      <c r="B28" s="33">
        <f>'TOTAL SCH per FTE'!B28</f>
        <v>20.880000000000003</v>
      </c>
      <c r="C28" s="22">
        <v>5429</v>
      </c>
      <c r="D28" s="33">
        <f t="shared" si="1"/>
        <v>260.0095785440613</v>
      </c>
      <c r="F28" s="33">
        <f>'TOTAL SCH per FTE'!F28</f>
        <v>22.130000000000003</v>
      </c>
      <c r="G28" s="22">
        <v>5187</v>
      </c>
      <c r="H28" s="33">
        <f t="shared" si="0"/>
        <v>234.3877089923181</v>
      </c>
      <c r="L28" s="49"/>
    </row>
    <row r="29" spans="1:12" x14ac:dyDescent="0.15">
      <c r="A29" s="5" t="s">
        <v>24</v>
      </c>
      <c r="B29" s="33">
        <f>'TOTAL SCH per FTE'!B29</f>
        <v>25.59</v>
      </c>
      <c r="C29" s="22">
        <v>11067</v>
      </c>
      <c r="D29" s="33">
        <f t="shared" si="1"/>
        <v>432.47362250879252</v>
      </c>
      <c r="F29" s="33">
        <f>'TOTAL SCH per FTE'!F29</f>
        <v>25.923333333333332</v>
      </c>
      <c r="G29" s="22">
        <v>10688</v>
      </c>
      <c r="H29" s="33">
        <f t="shared" si="0"/>
        <v>412.29265783721229</v>
      </c>
      <c r="L29" s="49"/>
    </row>
    <row r="30" spans="1:12" x14ac:dyDescent="0.15">
      <c r="A30" s="5" t="s">
        <v>69</v>
      </c>
      <c r="B30" s="33">
        <f>'TOTAL SCH per FTE'!B30</f>
        <v>7.083333333333333</v>
      </c>
      <c r="C30" s="22">
        <v>827</v>
      </c>
      <c r="D30" s="33">
        <f t="shared" si="1"/>
        <v>116.7529411764706</v>
      </c>
      <c r="F30" s="33">
        <f>'TOTAL SCH per FTE'!F30</f>
        <v>7.75</v>
      </c>
      <c r="G30" s="22">
        <v>805</v>
      </c>
      <c r="H30" s="33">
        <f t="shared" si="0"/>
        <v>103.87096774193549</v>
      </c>
      <c r="L30" s="49"/>
    </row>
    <row r="31" spans="1:12" x14ac:dyDescent="0.15">
      <c r="A31" s="5" t="s">
        <v>25</v>
      </c>
      <c r="B31" s="33">
        <f>'TOTAL SCH per FTE'!B31</f>
        <v>24.79</v>
      </c>
      <c r="C31" s="22">
        <v>7461</v>
      </c>
      <c r="D31" s="33">
        <f t="shared" si="1"/>
        <v>300.9681323114159</v>
      </c>
      <c r="F31" s="33">
        <f>'TOTAL SCH per FTE'!F31</f>
        <v>25.29</v>
      </c>
      <c r="G31" s="22">
        <v>5985</v>
      </c>
      <c r="H31" s="33">
        <f t="shared" si="0"/>
        <v>236.65480427046265</v>
      </c>
      <c r="L31" s="49"/>
    </row>
    <row r="32" spans="1:12" x14ac:dyDescent="0.15">
      <c r="A32" s="5" t="s">
        <v>26</v>
      </c>
      <c r="B32" s="33">
        <f>'TOTAL SCH per FTE'!B32</f>
        <v>5.08</v>
      </c>
      <c r="C32" s="22">
        <v>459</v>
      </c>
      <c r="D32" s="33">
        <f t="shared" si="1"/>
        <v>90.354330708661422</v>
      </c>
      <c r="F32" s="33">
        <f>'TOTAL SCH per FTE'!F32</f>
        <v>5.33</v>
      </c>
      <c r="G32" s="22">
        <v>492</v>
      </c>
      <c r="H32" s="33">
        <f t="shared" si="0"/>
        <v>92.307692307692307</v>
      </c>
      <c r="L32" s="49"/>
    </row>
    <row r="33" spans="1:12" x14ac:dyDescent="0.15">
      <c r="A33" s="5" t="s">
        <v>68</v>
      </c>
      <c r="B33" s="33">
        <f>'TOTAL SCH per FTE'!B33</f>
        <v>4</v>
      </c>
      <c r="C33" s="22">
        <v>951</v>
      </c>
      <c r="D33" s="33">
        <f t="shared" si="1"/>
        <v>237.75</v>
      </c>
      <c r="F33" s="33">
        <f>'TOTAL SCH per FTE'!F33</f>
        <v>4.25</v>
      </c>
      <c r="G33" s="22">
        <v>1080</v>
      </c>
      <c r="H33" s="33">
        <f t="shared" si="0"/>
        <v>254.11764705882354</v>
      </c>
      <c r="L33" s="49"/>
    </row>
    <row r="34" spans="1:12" x14ac:dyDescent="0.15">
      <c r="A34" s="5" t="s">
        <v>27</v>
      </c>
      <c r="B34" s="33">
        <f>'TOTAL SCH per FTE'!B34</f>
        <v>13.879999999999999</v>
      </c>
      <c r="C34" s="22">
        <v>4844</v>
      </c>
      <c r="D34" s="33">
        <f t="shared" si="1"/>
        <v>348.99135446685881</v>
      </c>
      <c r="F34" s="33">
        <f>'TOTAL SCH per FTE'!F34</f>
        <v>14.379999999999999</v>
      </c>
      <c r="G34" s="22">
        <v>4627</v>
      </c>
      <c r="H34" s="33">
        <f t="shared" si="0"/>
        <v>321.76634214186373</v>
      </c>
      <c r="L34" s="49"/>
    </row>
    <row r="35" spans="1:12" x14ac:dyDescent="0.15">
      <c r="A35" s="5" t="s">
        <v>83</v>
      </c>
      <c r="B35" s="33">
        <f>'TOTAL SCH per FTE'!B35</f>
        <v>36.57</v>
      </c>
      <c r="C35" s="22">
        <v>9810</v>
      </c>
      <c r="D35" s="33">
        <f t="shared" si="1"/>
        <v>268.25266611977031</v>
      </c>
      <c r="F35" s="33">
        <f>'TOTAL SCH per FTE'!F35</f>
        <v>37.82</v>
      </c>
      <c r="G35" s="22">
        <v>8670</v>
      </c>
      <c r="H35" s="33">
        <f t="shared" si="0"/>
        <v>229.24378635642518</v>
      </c>
      <c r="L35" s="49"/>
    </row>
    <row r="36" spans="1:12" x14ac:dyDescent="0.15">
      <c r="A36" s="14" t="s">
        <v>56</v>
      </c>
      <c r="B36" s="38">
        <f>'TOTAL SCH per FTE'!B36</f>
        <v>501.06546666999992</v>
      </c>
      <c r="C36" s="25">
        <f>SUM(C12:C35)</f>
        <v>136471</v>
      </c>
      <c r="D36" s="38">
        <f t="shared" si="1"/>
        <v>272.36161555288214</v>
      </c>
      <c r="E36" s="38"/>
      <c r="F36" s="38">
        <f>'TOTAL SCH per FTE'!F36</f>
        <v>511.64546666666666</v>
      </c>
      <c r="G36" s="25">
        <f>SUM(G12:G35)</f>
        <v>124278</v>
      </c>
      <c r="H36" s="38">
        <f t="shared" si="0"/>
        <v>242.89866342344868</v>
      </c>
      <c r="L36" s="49"/>
    </row>
    <row r="37" spans="1:12" x14ac:dyDescent="0.15">
      <c r="A37" s="5" t="s">
        <v>57</v>
      </c>
      <c r="B37" s="33">
        <f>'TOTAL SCH per FTE'!B37</f>
        <v>2.17</v>
      </c>
      <c r="C37" s="22">
        <v>666</v>
      </c>
      <c r="D37" s="33">
        <f t="shared" si="1"/>
        <v>306.91244239631339</v>
      </c>
      <c r="F37" s="39">
        <f>'TOTAL SCH per FTE'!F37</f>
        <v>3.1666666670000003</v>
      </c>
      <c r="G37" s="22">
        <v>1312</v>
      </c>
      <c r="H37" s="33">
        <f t="shared" si="0"/>
        <v>414.31578943007196</v>
      </c>
      <c r="L37" s="49"/>
    </row>
    <row r="38" spans="1:12" x14ac:dyDescent="0.15">
      <c r="A38" s="13" t="s">
        <v>58</v>
      </c>
      <c r="B38" s="40">
        <f>'TOTAL SCH per FTE'!B38</f>
        <v>503.23546666999994</v>
      </c>
      <c r="C38" s="26">
        <f>C36+C37</f>
        <v>137137</v>
      </c>
      <c r="D38" s="40">
        <f t="shared" si="1"/>
        <v>272.51060205962892</v>
      </c>
      <c r="E38" s="40"/>
      <c r="F38" s="40">
        <f>'TOTAL SCH per FTE'!F38</f>
        <v>514.81213333366668</v>
      </c>
      <c r="G38" s="26">
        <f>G36+G37</f>
        <v>125590</v>
      </c>
      <c r="H38" s="40">
        <f t="shared" si="0"/>
        <v>243.95306922302274</v>
      </c>
      <c r="I38" s="19"/>
      <c r="L38" s="49"/>
    </row>
    <row r="39" spans="1:12" x14ac:dyDescent="0.15">
      <c r="G39" s="22" t="s">
        <v>28</v>
      </c>
      <c r="L39" s="49"/>
    </row>
    <row r="40" spans="1:12" x14ac:dyDescent="0.15">
      <c r="L40" s="49"/>
    </row>
    <row r="41" spans="1:12" x14ac:dyDescent="0.15">
      <c r="A41" s="13" t="s">
        <v>49</v>
      </c>
      <c r="B41" s="40">
        <f>'TOTAL SCH per FTE'!B41</f>
        <v>19</v>
      </c>
      <c r="C41" s="26">
        <v>6158</v>
      </c>
      <c r="D41" s="40">
        <f t="shared" si="1"/>
        <v>324.10526315789474</v>
      </c>
      <c r="E41" s="40"/>
      <c r="F41" s="40">
        <f>'TOTAL SCH per FTE'!F41</f>
        <v>18.5</v>
      </c>
      <c r="G41" s="26">
        <v>6570</v>
      </c>
      <c r="H41" s="40">
        <f t="shared" si="0"/>
        <v>355.13513513513516</v>
      </c>
      <c r="L41" s="49"/>
    </row>
    <row r="42" spans="1:12" x14ac:dyDescent="0.15">
      <c r="L42" s="49"/>
    </row>
    <row r="43" spans="1:12" ht="12" customHeight="1" x14ac:dyDescent="0.15">
      <c r="L43" s="49"/>
    </row>
    <row r="44" spans="1:12" x14ac:dyDescent="0.15">
      <c r="A44" s="16" t="s">
        <v>65</v>
      </c>
      <c r="E44" s="36"/>
      <c r="G44" s="22" t="s">
        <v>28</v>
      </c>
      <c r="L44" s="49"/>
    </row>
    <row r="45" spans="1:12" x14ac:dyDescent="0.15">
      <c r="A45" s="5" t="s">
        <v>80</v>
      </c>
      <c r="B45" s="33">
        <f>'TOTAL SCH per FTE'!B45</f>
        <v>0.5</v>
      </c>
      <c r="C45" s="22">
        <v>237</v>
      </c>
      <c r="D45" s="33">
        <f t="shared" si="1"/>
        <v>474</v>
      </c>
      <c r="F45" s="33">
        <f>'TOTAL SCH per FTE'!F45</f>
        <v>0.75</v>
      </c>
      <c r="G45" s="22">
        <v>222</v>
      </c>
      <c r="H45" s="33">
        <f t="shared" si="0"/>
        <v>296</v>
      </c>
      <c r="L45" s="49"/>
    </row>
    <row r="46" spans="1:12" x14ac:dyDescent="0.15">
      <c r="A46" s="5" t="s">
        <v>50</v>
      </c>
      <c r="B46" s="33">
        <f>'TOTAL SCH per FTE'!B46</f>
        <v>11.9</v>
      </c>
      <c r="C46" s="22">
        <v>2184</v>
      </c>
      <c r="D46" s="33">
        <f t="shared" si="1"/>
        <v>183.52941176470588</v>
      </c>
      <c r="F46" s="33">
        <f>'TOTAL SCH per FTE'!F46</f>
        <v>12.316666666666666</v>
      </c>
      <c r="G46" s="22">
        <v>2262</v>
      </c>
      <c r="H46" s="33">
        <f t="shared" si="0"/>
        <v>183.65358592692829</v>
      </c>
      <c r="L46" s="49"/>
    </row>
    <row r="47" spans="1:12" x14ac:dyDescent="0.15">
      <c r="A47" s="5" t="s">
        <v>79</v>
      </c>
      <c r="B47" s="33">
        <f>'TOTAL SCH per FTE'!B47</f>
        <v>20.029999999999998</v>
      </c>
      <c r="C47" s="22">
        <v>5514</v>
      </c>
      <c r="D47" s="33">
        <f t="shared" si="1"/>
        <v>275.2870693959062</v>
      </c>
      <c r="F47" s="33">
        <f>'TOTAL SCH per FTE'!F47</f>
        <v>20.36333333333333</v>
      </c>
      <c r="G47" s="22">
        <v>5683</v>
      </c>
      <c r="H47" s="33">
        <f t="shared" si="0"/>
        <v>279.08004583401544</v>
      </c>
      <c r="L47" s="49"/>
    </row>
    <row r="48" spans="1:12" x14ac:dyDescent="0.15">
      <c r="A48" s="5" t="s">
        <v>51</v>
      </c>
      <c r="B48" s="33">
        <f>'TOTAL SCH per FTE'!B48</f>
        <v>17.399999999999999</v>
      </c>
      <c r="C48" s="22">
        <v>4652</v>
      </c>
      <c r="D48" s="33">
        <f t="shared" si="1"/>
        <v>267.35632183908046</v>
      </c>
      <c r="F48" s="33">
        <f>'TOTAL SCH per FTE'!F48</f>
        <v>17.899999999999999</v>
      </c>
      <c r="G48" s="22">
        <v>5513</v>
      </c>
      <c r="H48" s="33">
        <f t="shared" si="0"/>
        <v>307.98882681564248</v>
      </c>
      <c r="L48" s="49"/>
    </row>
    <row r="49" spans="1:12" x14ac:dyDescent="0.15">
      <c r="A49" s="5" t="s">
        <v>82</v>
      </c>
      <c r="B49" s="33">
        <f>'TOTAL SCH per FTE'!B49</f>
        <v>15.303333333333335</v>
      </c>
      <c r="C49" s="22">
        <v>4313</v>
      </c>
      <c r="D49" s="33">
        <f t="shared" si="1"/>
        <v>281.83402308865169</v>
      </c>
      <c r="F49" s="33">
        <f>'TOTAL SCH per FTE'!F49</f>
        <v>15.136666999999999</v>
      </c>
      <c r="G49" s="22">
        <v>3966</v>
      </c>
      <c r="H49" s="33">
        <f t="shared" si="0"/>
        <v>262.01276674713131</v>
      </c>
      <c r="L49" s="49"/>
    </row>
    <row r="50" spans="1:12" x14ac:dyDescent="0.15">
      <c r="A50" s="5" t="s">
        <v>52</v>
      </c>
      <c r="B50" s="33">
        <f>'TOTAL SCH per FTE'!B50</f>
        <v>14.2925</v>
      </c>
      <c r="C50" s="22">
        <v>2693</v>
      </c>
      <c r="D50" s="33">
        <f t="shared" si="1"/>
        <v>188.42050026237536</v>
      </c>
      <c r="F50" s="33">
        <f>'TOTAL SCH per FTE'!F50</f>
        <v>14.875833333333334</v>
      </c>
      <c r="G50" s="22">
        <v>2993</v>
      </c>
      <c r="H50" s="33">
        <f t="shared" si="0"/>
        <v>201.19881239146264</v>
      </c>
      <c r="L50" s="49"/>
    </row>
    <row r="51" spans="1:12" x14ac:dyDescent="0.15">
      <c r="A51" s="13" t="s">
        <v>64</v>
      </c>
      <c r="B51" s="40">
        <f>'TOTAL SCH per FTE'!B51</f>
        <v>79.42583333333333</v>
      </c>
      <c r="C51" s="26">
        <f>SUM(C45:C50)</f>
        <v>19593</v>
      </c>
      <c r="D51" s="40">
        <f t="shared" si="1"/>
        <v>246.68296419091186</v>
      </c>
      <c r="E51" s="40"/>
      <c r="F51" s="40">
        <f>'TOTAL SCH per FTE'!F51</f>
        <v>81.342500333333319</v>
      </c>
      <c r="G51" s="26">
        <f>SUM(G45:G50)</f>
        <v>20639</v>
      </c>
      <c r="H51" s="40">
        <f t="shared" si="0"/>
        <v>253.72959910776618</v>
      </c>
      <c r="L51" s="49"/>
    </row>
    <row r="52" spans="1:12" x14ac:dyDescent="0.15">
      <c r="L52" s="49"/>
    </row>
    <row r="53" spans="1:12" x14ac:dyDescent="0.15">
      <c r="L53" s="49"/>
    </row>
    <row r="54" spans="1:12" x14ac:dyDescent="0.15">
      <c r="A54" s="16" t="s">
        <v>29</v>
      </c>
      <c r="E54" s="36"/>
      <c r="L54" s="49"/>
    </row>
    <row r="55" spans="1:12" x14ac:dyDescent="0.15">
      <c r="A55" s="5" t="s">
        <v>30</v>
      </c>
      <c r="B55" s="33">
        <f>'TOTAL SCH per FTE'!B55</f>
        <v>15.01</v>
      </c>
      <c r="C55" s="22">
        <v>4557</v>
      </c>
      <c r="D55" s="33">
        <f t="shared" si="1"/>
        <v>303.59760159893403</v>
      </c>
      <c r="F55" s="33">
        <f>'TOTAL SCH per FTE'!F55</f>
        <v>15.01</v>
      </c>
      <c r="G55" s="22">
        <v>4353</v>
      </c>
      <c r="H55" s="33">
        <f t="shared" si="0"/>
        <v>290.00666222518322</v>
      </c>
      <c r="L55" s="49"/>
    </row>
    <row r="56" spans="1:12" x14ac:dyDescent="0.15">
      <c r="A56" s="5" t="s">
        <v>32</v>
      </c>
      <c r="B56" s="33">
        <f>'TOTAL SCH per FTE'!B56</f>
        <v>20.3</v>
      </c>
      <c r="C56" s="22">
        <v>8370</v>
      </c>
      <c r="D56" s="33">
        <f t="shared" si="1"/>
        <v>412.3152709359606</v>
      </c>
      <c r="F56" s="33">
        <f>'TOTAL SCH per FTE'!F56</f>
        <v>21.55</v>
      </c>
      <c r="G56" s="22">
        <v>8601</v>
      </c>
      <c r="H56" s="33">
        <f t="shared" si="0"/>
        <v>399.1183294663573</v>
      </c>
      <c r="L56" s="49"/>
    </row>
    <row r="57" spans="1:12" x14ac:dyDescent="0.15">
      <c r="A57" s="5" t="s">
        <v>31</v>
      </c>
      <c r="B57" s="33">
        <f>'TOTAL SCH per FTE'!B57</f>
        <v>17.329999999999998</v>
      </c>
      <c r="C57" s="22">
        <v>6000</v>
      </c>
      <c r="D57" s="33">
        <f t="shared" si="1"/>
        <v>346.22042700519336</v>
      </c>
      <c r="F57" s="33">
        <f>'TOTAL SCH per FTE'!F57</f>
        <v>17.329999999999998</v>
      </c>
      <c r="G57" s="22">
        <v>6219</v>
      </c>
      <c r="H57" s="33">
        <f t="shared" si="0"/>
        <v>358.85747259088288</v>
      </c>
      <c r="L57" s="49"/>
    </row>
    <row r="58" spans="1:12" x14ac:dyDescent="0.15">
      <c r="A58" s="5" t="s">
        <v>77</v>
      </c>
      <c r="B58" s="33">
        <f>'TOTAL SCH per FTE'!B58</f>
        <v>5.2</v>
      </c>
      <c r="C58" s="22">
        <v>2091</v>
      </c>
      <c r="D58" s="33">
        <f t="shared" si="1"/>
        <v>402.11538461538458</v>
      </c>
      <c r="F58" s="33">
        <f>'TOTAL SCH per FTE'!F58</f>
        <v>6.2</v>
      </c>
      <c r="G58" s="22">
        <v>1715</v>
      </c>
      <c r="H58" s="33">
        <f t="shared" si="0"/>
        <v>276.61290322580646</v>
      </c>
      <c r="L58" s="49"/>
    </row>
    <row r="59" spans="1:12" x14ac:dyDescent="0.15">
      <c r="A59" s="5" t="s">
        <v>85</v>
      </c>
      <c r="B59" s="33">
        <f>'TOTAL SCH per FTE'!B59</f>
        <v>1.5</v>
      </c>
      <c r="C59" s="22">
        <v>0</v>
      </c>
      <c r="D59" s="33">
        <f t="shared" si="1"/>
        <v>0</v>
      </c>
      <c r="F59" s="33">
        <f>'TOTAL SCH per FTE'!F59</f>
        <v>1.25</v>
      </c>
      <c r="G59" s="22">
        <v>0</v>
      </c>
      <c r="H59" s="33">
        <f t="shared" si="0"/>
        <v>0</v>
      </c>
      <c r="L59" s="49"/>
    </row>
    <row r="60" spans="1:12" x14ac:dyDescent="0.15">
      <c r="A60" s="13" t="s">
        <v>60</v>
      </c>
      <c r="B60" s="40">
        <f>'TOTAL SCH per FTE'!B60</f>
        <v>59.34</v>
      </c>
      <c r="C60" s="26">
        <f>SUM(C55:C59)</f>
        <v>21018</v>
      </c>
      <c r="D60" s="40">
        <f t="shared" si="1"/>
        <v>354.19615773508593</v>
      </c>
      <c r="E60" s="40"/>
      <c r="F60" s="40">
        <f>'TOTAL SCH per FTE'!F60</f>
        <v>61.34</v>
      </c>
      <c r="G60" s="26">
        <f>SUM(G55:G59)</f>
        <v>20888</v>
      </c>
      <c r="H60" s="40">
        <f t="shared" si="0"/>
        <v>340.52820345614606</v>
      </c>
      <c r="L60" s="49"/>
    </row>
    <row r="61" spans="1:12" x14ac:dyDescent="0.15">
      <c r="L61" s="49"/>
    </row>
    <row r="62" spans="1:12" x14ac:dyDescent="0.15">
      <c r="L62" s="49"/>
    </row>
    <row r="63" spans="1:12" x14ac:dyDescent="0.15">
      <c r="A63" s="16" t="s">
        <v>33</v>
      </c>
      <c r="E63" s="36"/>
      <c r="L63" s="49"/>
    </row>
    <row r="64" spans="1:12" x14ac:dyDescent="0.15">
      <c r="A64" s="5" t="s">
        <v>59</v>
      </c>
      <c r="B64" s="33">
        <f>'TOTAL SCH per FTE'!B64</f>
        <v>18.649999999999999</v>
      </c>
      <c r="C64" s="22">
        <v>326</v>
      </c>
      <c r="D64" s="33">
        <f t="shared" si="1"/>
        <v>17.479892761394105</v>
      </c>
      <c r="F64" s="33">
        <f>'TOTAL SCH per FTE'!F64</f>
        <v>17.66</v>
      </c>
      <c r="G64" s="22">
        <v>261</v>
      </c>
      <c r="H64" s="33">
        <f t="shared" si="0"/>
        <v>14.779161947904869</v>
      </c>
      <c r="L64" s="49"/>
    </row>
    <row r="65" spans="1:12" x14ac:dyDescent="0.15">
      <c r="A65" s="5" t="s">
        <v>34</v>
      </c>
      <c r="B65" s="33">
        <f>'TOTAL SCH per FTE'!B65</f>
        <v>51.44</v>
      </c>
      <c r="C65" s="22">
        <v>8484</v>
      </c>
      <c r="D65" s="33">
        <f t="shared" si="1"/>
        <v>164.93001555209955</v>
      </c>
      <c r="F65" s="33">
        <f>'TOTAL SCH per FTE'!F65</f>
        <v>52.69</v>
      </c>
      <c r="G65" s="22">
        <v>8169</v>
      </c>
      <c r="H65" s="33">
        <f t="shared" si="0"/>
        <v>155.03890681343708</v>
      </c>
      <c r="L65" s="49"/>
    </row>
    <row r="66" spans="1:12" x14ac:dyDescent="0.15">
      <c r="A66" s="5" t="s">
        <v>91</v>
      </c>
      <c r="B66" s="33">
        <f>'TOTAL SCH per FTE'!B66</f>
        <v>21.75</v>
      </c>
      <c r="C66" s="22">
        <v>7349</v>
      </c>
      <c r="D66" s="33">
        <f t="shared" si="1"/>
        <v>337.88505747126436</v>
      </c>
      <c r="F66" s="33">
        <f>'TOTAL SCH per FTE'!F66</f>
        <v>8.91</v>
      </c>
      <c r="G66" s="22">
        <v>2742</v>
      </c>
      <c r="H66" s="33">
        <f t="shared" si="0"/>
        <v>307.74410774410774</v>
      </c>
      <c r="L66" s="49"/>
    </row>
    <row r="67" spans="1:12" x14ac:dyDescent="0.15">
      <c r="A67" s="13" t="s">
        <v>61</v>
      </c>
      <c r="B67" s="40">
        <f>'TOTAL SCH per FTE'!B67</f>
        <v>91.84</v>
      </c>
      <c r="C67" s="26">
        <f>SUM(C64:C66)</f>
        <v>16159</v>
      </c>
      <c r="D67" s="40">
        <f t="shared" si="1"/>
        <v>175.94729965156793</v>
      </c>
      <c r="E67" s="40"/>
      <c r="F67" s="40">
        <f>'TOTAL SCH per FTE'!F67</f>
        <v>79.259999999999991</v>
      </c>
      <c r="G67" s="26">
        <f>SUM(G64:G66)</f>
        <v>11172</v>
      </c>
      <c r="H67" s="40">
        <f t="shared" si="0"/>
        <v>140.95382286146861</v>
      </c>
      <c r="L67" s="49"/>
    </row>
    <row r="68" spans="1:12" x14ac:dyDescent="0.15">
      <c r="L68" s="49"/>
    </row>
    <row r="69" spans="1:12" x14ac:dyDescent="0.15">
      <c r="L69" s="49"/>
    </row>
    <row r="70" spans="1:12" x14ac:dyDescent="0.15">
      <c r="A70" s="16" t="s">
        <v>35</v>
      </c>
      <c r="E70" s="36"/>
      <c r="L70" s="49"/>
    </row>
    <row r="71" spans="1:12" x14ac:dyDescent="0.15">
      <c r="A71" s="5" t="s">
        <v>97</v>
      </c>
      <c r="B71" s="33">
        <f>'TOTAL SCH per FTE'!B71</f>
        <v>1.08</v>
      </c>
      <c r="C71" s="22">
        <v>727</v>
      </c>
      <c r="D71" s="33">
        <f>IFERROR(C71/B71,"n/a")</f>
        <v>673.14814814814815</v>
      </c>
      <c r="F71" s="33">
        <f>'TOTAL SCH per FTE'!F71</f>
        <v>1</v>
      </c>
      <c r="G71" s="22">
        <v>566</v>
      </c>
      <c r="H71" s="33">
        <f>IFERROR(G71/F71,"n/a")</f>
        <v>566</v>
      </c>
      <c r="L71" s="49"/>
    </row>
    <row r="72" spans="1:12" x14ac:dyDescent="0.15">
      <c r="A72" s="5" t="s">
        <v>36</v>
      </c>
      <c r="B72" s="33">
        <f>'TOTAL SCH per FTE'!B72</f>
        <v>6.87</v>
      </c>
      <c r="C72" s="22">
        <v>1088</v>
      </c>
      <c r="D72" s="33">
        <f t="shared" si="1"/>
        <v>158.36972343522561</v>
      </c>
      <c r="F72" s="33">
        <f>'TOTAL SCH per FTE'!F72</f>
        <v>7.62</v>
      </c>
      <c r="G72" s="22">
        <v>1085</v>
      </c>
      <c r="H72" s="33">
        <f t="shared" si="0"/>
        <v>142.38845144356955</v>
      </c>
      <c r="L72" s="49"/>
    </row>
    <row r="73" spans="1:12" x14ac:dyDescent="0.15">
      <c r="A73" s="5" t="s">
        <v>37</v>
      </c>
      <c r="B73" s="33">
        <f>'TOTAL SCH per FTE'!B73</f>
        <v>8.9</v>
      </c>
      <c r="C73" s="22">
        <v>1309</v>
      </c>
      <c r="D73" s="33">
        <f t="shared" si="1"/>
        <v>147.07865168539325</v>
      </c>
      <c r="F73" s="33">
        <f>'TOTAL SCH per FTE'!F73</f>
        <v>8.8125</v>
      </c>
      <c r="G73" s="22">
        <v>1579</v>
      </c>
      <c r="H73" s="33">
        <f t="shared" si="0"/>
        <v>179.17730496453902</v>
      </c>
      <c r="L73" s="49"/>
    </row>
    <row r="74" spans="1:12" x14ac:dyDescent="0.15">
      <c r="A74" s="5" t="s">
        <v>40</v>
      </c>
      <c r="B74" s="33">
        <f>'TOTAL SCH per FTE'!B74</f>
        <v>14</v>
      </c>
      <c r="C74" s="22">
        <v>2883</v>
      </c>
      <c r="D74" s="33">
        <f t="shared" si="1"/>
        <v>205.92857142857142</v>
      </c>
      <c r="F74" s="33">
        <f>'TOTAL SCH per FTE'!F74</f>
        <v>15</v>
      </c>
      <c r="G74" s="22">
        <v>3294</v>
      </c>
      <c r="H74" s="33">
        <f t="shared" si="0"/>
        <v>219.6</v>
      </c>
      <c r="L74" s="49"/>
    </row>
    <row r="75" spans="1:12" x14ac:dyDescent="0.15">
      <c r="A75" s="5" t="s">
        <v>38</v>
      </c>
      <c r="B75" s="33">
        <f>'TOTAL SCH per FTE'!B75</f>
        <v>11.166666666666668</v>
      </c>
      <c r="C75" s="22">
        <v>995</v>
      </c>
      <c r="D75" s="33">
        <f t="shared" si="1"/>
        <v>89.104477611940283</v>
      </c>
      <c r="F75" s="33">
        <f>'TOTAL SCH per FTE'!F75</f>
        <v>10.75</v>
      </c>
      <c r="G75" s="22">
        <v>1186</v>
      </c>
      <c r="H75" s="33">
        <f t="shared" si="0"/>
        <v>110.32558139534883</v>
      </c>
      <c r="L75" s="49"/>
    </row>
    <row r="76" spans="1:12" x14ac:dyDescent="0.15">
      <c r="A76" s="5" t="s">
        <v>78</v>
      </c>
      <c r="B76" s="33">
        <f>'TOTAL SCH per FTE'!B76</f>
        <v>8.98</v>
      </c>
      <c r="C76" s="22">
        <v>4706</v>
      </c>
      <c r="D76" s="33">
        <f t="shared" si="1"/>
        <v>524.05345211581289</v>
      </c>
      <c r="F76" s="33">
        <f>'TOTAL SCH per FTE'!F76</f>
        <v>9.3133333333333344</v>
      </c>
      <c r="G76" s="22">
        <v>4318</v>
      </c>
      <c r="H76" s="33">
        <f t="shared" si="0"/>
        <v>463.63636363636357</v>
      </c>
      <c r="L76" s="49"/>
    </row>
    <row r="77" spans="1:12" x14ac:dyDescent="0.15">
      <c r="A77" s="5" t="s">
        <v>39</v>
      </c>
      <c r="B77" s="33">
        <f>'TOTAL SCH per FTE'!B77</f>
        <v>7.3</v>
      </c>
      <c r="C77" s="22">
        <v>1163</v>
      </c>
      <c r="D77" s="33">
        <f t="shared" si="1"/>
        <v>159.31506849315068</v>
      </c>
      <c r="F77" s="33">
        <f>'TOTAL SCH per FTE'!F77</f>
        <v>7.3</v>
      </c>
      <c r="G77" s="22">
        <v>1623</v>
      </c>
      <c r="H77" s="33">
        <f t="shared" si="0"/>
        <v>222.32876712328769</v>
      </c>
      <c r="L77" s="49"/>
    </row>
    <row r="78" spans="1:12" x14ac:dyDescent="0.15">
      <c r="A78" s="5" t="s">
        <v>86</v>
      </c>
      <c r="B78" s="33">
        <f>'TOTAL SCH per FTE'!B78</f>
        <v>0.57999999999999996</v>
      </c>
      <c r="C78" s="22">
        <v>0</v>
      </c>
      <c r="D78" s="33">
        <f t="shared" si="1"/>
        <v>0</v>
      </c>
      <c r="F78" s="33">
        <f>'TOTAL SCH per FTE'!F78</f>
        <v>0.66</v>
      </c>
      <c r="G78" s="22">
        <v>0</v>
      </c>
      <c r="H78" s="33">
        <f t="shared" ref="H78:H108" si="2">IFERROR(G78/F78,"n/a")</f>
        <v>0</v>
      </c>
      <c r="L78" s="49"/>
    </row>
    <row r="79" spans="1:12" x14ac:dyDescent="0.15">
      <c r="A79" s="13" t="s">
        <v>62</v>
      </c>
      <c r="B79" s="40">
        <f>'TOTAL SCH per FTE'!B79</f>
        <v>58.876666666666665</v>
      </c>
      <c r="C79" s="26">
        <f>SUM(C71:C78)</f>
        <v>12871</v>
      </c>
      <c r="D79" s="40">
        <f t="shared" ref="D79:D108" si="3">IFERROR(C79/B79,"n/a")</f>
        <v>218.60952273113287</v>
      </c>
      <c r="E79" s="40"/>
      <c r="F79" s="40">
        <f>'TOTAL SCH per FTE'!F79</f>
        <v>60.455833333333331</v>
      </c>
      <c r="G79" s="26">
        <f>SUM(G71:G78)</f>
        <v>13651</v>
      </c>
      <c r="H79" s="40">
        <f t="shared" si="2"/>
        <v>225.80120473623995</v>
      </c>
      <c r="L79" s="49"/>
    </row>
    <row r="80" spans="1:12" x14ac:dyDescent="0.15">
      <c r="F80" s="33" t="s">
        <v>28</v>
      </c>
      <c r="L80" s="49"/>
    </row>
    <row r="81" spans="1:12" x14ac:dyDescent="0.15">
      <c r="L81" s="49"/>
    </row>
    <row r="82" spans="1:12" x14ac:dyDescent="0.15">
      <c r="A82" s="13" t="s">
        <v>75</v>
      </c>
      <c r="B82" s="40">
        <f>'TOTAL SCH per FTE'!B82</f>
        <v>27.633333</v>
      </c>
      <c r="C82" s="26">
        <v>5183</v>
      </c>
      <c r="D82" s="40">
        <f t="shared" si="3"/>
        <v>187.56333157494973</v>
      </c>
      <c r="E82" s="40"/>
      <c r="F82" s="40">
        <f>'TOTAL SCH per FTE'!F82</f>
        <v>27.55</v>
      </c>
      <c r="G82" s="26">
        <v>5598</v>
      </c>
      <c r="H82" s="40">
        <f t="shared" si="2"/>
        <v>203.19419237749545</v>
      </c>
      <c r="L82" s="49"/>
    </row>
    <row r="83" spans="1:12" x14ac:dyDescent="0.15">
      <c r="A83" s="17"/>
      <c r="B83" s="41"/>
      <c r="C83" s="27"/>
      <c r="D83" s="41"/>
      <c r="E83" s="41"/>
      <c r="F83" s="41"/>
      <c r="G83" s="27"/>
      <c r="H83" s="41" t="str">
        <f t="shared" si="2"/>
        <v>n/a</v>
      </c>
      <c r="L83" s="49"/>
    </row>
    <row r="84" spans="1:12" x14ac:dyDescent="0.15">
      <c r="L84" s="49"/>
    </row>
    <row r="85" spans="1:12" x14ac:dyDescent="0.15">
      <c r="A85" s="13" t="s">
        <v>41</v>
      </c>
      <c r="B85" s="40">
        <f>'TOTAL SCH per FTE'!B85</f>
        <v>35.840000000000003</v>
      </c>
      <c r="C85" s="26">
        <v>0</v>
      </c>
      <c r="D85" s="40">
        <f t="shared" si="3"/>
        <v>0</v>
      </c>
      <c r="E85" s="40"/>
      <c r="F85" s="40">
        <f>'TOTAL SCH per FTE'!F85</f>
        <v>40.92</v>
      </c>
      <c r="G85" s="26">
        <v>72</v>
      </c>
      <c r="H85" s="40">
        <f t="shared" si="2"/>
        <v>1.7595307917888563</v>
      </c>
      <c r="L85" s="49"/>
    </row>
    <row r="86" spans="1:12" x14ac:dyDescent="0.15">
      <c r="L86" s="49"/>
    </row>
    <row r="87" spans="1:12" x14ac:dyDescent="0.15">
      <c r="L87" s="49"/>
    </row>
    <row r="88" spans="1:12" x14ac:dyDescent="0.15">
      <c r="A88" s="16" t="s">
        <v>42</v>
      </c>
      <c r="E88" s="36"/>
      <c r="L88" s="49"/>
    </row>
    <row r="89" spans="1:12" x14ac:dyDescent="0.15">
      <c r="A89" s="5" t="s">
        <v>44</v>
      </c>
      <c r="B89" s="33">
        <f>'TOTAL SCH per FTE'!B89</f>
        <v>3.8899999999999997</v>
      </c>
      <c r="C89" s="22">
        <v>339</v>
      </c>
      <c r="D89" s="33">
        <f t="shared" si="3"/>
        <v>87.14652956298201</v>
      </c>
      <c r="F89" s="33">
        <f>'TOTAL SCH per FTE'!F89</f>
        <v>3.8899999999999997</v>
      </c>
      <c r="G89" s="22">
        <v>744</v>
      </c>
      <c r="H89" s="33">
        <f t="shared" si="2"/>
        <v>191.25964010282777</v>
      </c>
      <c r="L89" s="49"/>
    </row>
    <row r="90" spans="1:12" x14ac:dyDescent="0.15">
      <c r="A90" s="5" t="s">
        <v>45</v>
      </c>
      <c r="B90" s="33">
        <f>'TOTAL SCH per FTE'!B90</f>
        <v>4.55</v>
      </c>
      <c r="C90" s="22">
        <v>537</v>
      </c>
      <c r="D90" s="33">
        <f t="shared" si="3"/>
        <v>118.02197802197803</v>
      </c>
      <c r="F90" s="33">
        <f>'TOTAL SCH per FTE'!F90</f>
        <v>4.55</v>
      </c>
      <c r="G90" s="22">
        <v>764</v>
      </c>
      <c r="H90" s="33">
        <f t="shared" si="2"/>
        <v>167.91208791208791</v>
      </c>
      <c r="L90" s="49"/>
    </row>
    <row r="91" spans="1:12" x14ac:dyDescent="0.15">
      <c r="A91" s="5" t="s">
        <v>47</v>
      </c>
      <c r="B91" s="33">
        <f>'TOTAL SCH per FTE'!B91</f>
        <v>5.3666666666666671</v>
      </c>
      <c r="C91" s="22">
        <v>456</v>
      </c>
      <c r="D91" s="33">
        <f t="shared" si="3"/>
        <v>84.968944099378874</v>
      </c>
      <c r="F91" s="33">
        <f>'TOTAL SCH per FTE'!F91</f>
        <v>4.95</v>
      </c>
      <c r="G91" s="22">
        <v>517</v>
      </c>
      <c r="H91" s="33">
        <f t="shared" si="2"/>
        <v>104.44444444444444</v>
      </c>
      <c r="L91" s="49"/>
    </row>
    <row r="92" spans="1:12" x14ac:dyDescent="0.15">
      <c r="A92" s="5" t="s">
        <v>46</v>
      </c>
      <c r="B92" s="33">
        <f>'TOTAL SCH per FTE'!B92</f>
        <v>7.07</v>
      </c>
      <c r="C92" s="22">
        <v>1389</v>
      </c>
      <c r="D92" s="33">
        <f t="shared" si="3"/>
        <v>196.46393210749645</v>
      </c>
      <c r="F92" s="33">
        <f>'TOTAL SCH per FTE'!F92</f>
        <v>7.2366666999999998</v>
      </c>
      <c r="G92" s="22">
        <v>1309</v>
      </c>
      <c r="H92" s="33">
        <f t="shared" si="2"/>
        <v>180.88438424281722</v>
      </c>
      <c r="L92" s="49"/>
    </row>
    <row r="93" spans="1:12" x14ac:dyDescent="0.15">
      <c r="A93" s="5" t="s">
        <v>43</v>
      </c>
      <c r="B93" s="33">
        <f>'TOTAL SCH per FTE'!B93</f>
        <v>7.12</v>
      </c>
      <c r="C93" s="22">
        <v>1355</v>
      </c>
      <c r="D93" s="33">
        <f t="shared" si="3"/>
        <v>190.30898876404495</v>
      </c>
      <c r="F93" s="33">
        <f>'TOTAL SCH per FTE'!F93</f>
        <v>8.2866666666666671</v>
      </c>
      <c r="G93" s="22">
        <v>912</v>
      </c>
      <c r="H93" s="33">
        <f t="shared" si="2"/>
        <v>110.05631536604987</v>
      </c>
      <c r="L93" s="49"/>
    </row>
    <row r="94" spans="1:12" x14ac:dyDescent="0.15">
      <c r="A94" s="5" t="s">
        <v>48</v>
      </c>
      <c r="B94" s="33">
        <f>'TOTAL SCH per FTE'!B94</f>
        <v>24.449999999999996</v>
      </c>
      <c r="C94" s="22">
        <v>1256</v>
      </c>
      <c r="D94" s="33">
        <f t="shared" si="3"/>
        <v>51.37014314928426</v>
      </c>
      <c r="F94" s="33">
        <f>'TOTAL SCH per FTE'!F94</f>
        <v>23.86666666666666</v>
      </c>
      <c r="G94" s="22">
        <v>750</v>
      </c>
      <c r="H94" s="33">
        <f t="shared" si="2"/>
        <v>31.4245810055866</v>
      </c>
      <c r="L94" s="49"/>
    </row>
    <row r="95" spans="1:12" x14ac:dyDescent="0.15">
      <c r="A95" s="13" t="s">
        <v>63</v>
      </c>
      <c r="B95" s="40">
        <f>'TOTAL SCH per FTE'!B95</f>
        <v>52.446666666666658</v>
      </c>
      <c r="C95" s="26">
        <f>SUM(C89:C94)</f>
        <v>5332</v>
      </c>
      <c r="D95" s="40">
        <f t="shared" si="3"/>
        <v>101.6651836786577</v>
      </c>
      <c r="E95" s="40"/>
      <c r="F95" s="40">
        <f>'TOTAL SCH per FTE'!F95</f>
        <v>52.78000003333333</v>
      </c>
      <c r="G95" s="26">
        <f>SUM(G89:G94)</f>
        <v>4996</v>
      </c>
      <c r="H95" s="40">
        <f t="shared" si="2"/>
        <v>94.657067011079292</v>
      </c>
      <c r="L95" s="49"/>
    </row>
    <row r="96" spans="1:12" x14ac:dyDescent="0.15">
      <c r="L96" s="49"/>
    </row>
    <row r="97" spans="1:12" x14ac:dyDescent="0.15">
      <c r="L97" s="49"/>
    </row>
    <row r="98" spans="1:12" x14ac:dyDescent="0.15">
      <c r="A98" s="16" t="s">
        <v>71</v>
      </c>
      <c r="E98" s="36"/>
      <c r="F98" s="33" t="s">
        <v>28</v>
      </c>
      <c r="L98" s="49"/>
    </row>
    <row r="99" spans="1:12" x14ac:dyDescent="0.15">
      <c r="A99" s="5" t="s">
        <v>81</v>
      </c>
      <c r="B99" s="33">
        <f>'TOTAL SCH per FTE'!B99</f>
        <v>0</v>
      </c>
      <c r="C99" s="22">
        <v>0</v>
      </c>
      <c r="D99" s="33" t="str">
        <f t="shared" si="3"/>
        <v>n/a</v>
      </c>
      <c r="F99" s="33">
        <f>'TOTAL SCH per FTE'!F99</f>
        <v>0.25</v>
      </c>
      <c r="G99" s="22">
        <v>57</v>
      </c>
      <c r="H99" s="33">
        <f t="shared" si="2"/>
        <v>228</v>
      </c>
      <c r="I99" s="9" t="s">
        <v>28</v>
      </c>
      <c r="L99" s="49"/>
    </row>
    <row r="100" spans="1:12" x14ac:dyDescent="0.15">
      <c r="A100" s="5" t="s">
        <v>53</v>
      </c>
      <c r="B100" s="33">
        <f>'TOTAL SCH per FTE'!B100</f>
        <v>1.25</v>
      </c>
      <c r="C100" s="22">
        <v>1360</v>
      </c>
      <c r="D100" s="33">
        <f t="shared" si="3"/>
        <v>1088</v>
      </c>
      <c r="F100" s="33">
        <f>'TOTAL SCH per FTE'!F100</f>
        <v>2.33</v>
      </c>
      <c r="G100" s="22">
        <v>1385</v>
      </c>
      <c r="H100" s="33">
        <f t="shared" si="2"/>
        <v>594.42060085836908</v>
      </c>
      <c r="L100" s="49"/>
    </row>
    <row r="101" spans="1:12" x14ac:dyDescent="0.15">
      <c r="A101" s="5" t="s">
        <v>74</v>
      </c>
      <c r="B101" s="33">
        <f>'TOTAL SCH per FTE'!B101</f>
        <v>4.25</v>
      </c>
      <c r="C101" s="22">
        <v>1327</v>
      </c>
      <c r="D101" s="33">
        <f t="shared" si="3"/>
        <v>312.23529411764707</v>
      </c>
      <c r="F101" s="33">
        <f>'TOTAL SCH per FTE'!F101</f>
        <v>3.75</v>
      </c>
      <c r="G101" s="22">
        <v>296</v>
      </c>
      <c r="H101" s="33">
        <f t="shared" si="2"/>
        <v>78.933333333333337</v>
      </c>
      <c r="L101" s="49"/>
    </row>
    <row r="102" spans="1:12" x14ac:dyDescent="0.15">
      <c r="A102" s="5" t="s">
        <v>87</v>
      </c>
      <c r="B102" s="33">
        <f>'TOTAL SCH per FTE'!B102</f>
        <v>0.83</v>
      </c>
      <c r="C102" s="22">
        <v>57</v>
      </c>
      <c r="D102" s="33">
        <f t="shared" si="3"/>
        <v>68.674698795180731</v>
      </c>
      <c r="F102" s="33">
        <f>'TOTAL SCH per FTE'!F102</f>
        <v>1</v>
      </c>
      <c r="G102" s="22">
        <v>136</v>
      </c>
      <c r="H102" s="33">
        <f t="shared" si="2"/>
        <v>136</v>
      </c>
      <c r="L102" s="49"/>
    </row>
    <row r="103" spans="1:12" x14ac:dyDescent="0.15">
      <c r="A103" s="5" t="s">
        <v>84</v>
      </c>
      <c r="B103" s="33">
        <f>'TOTAL SCH per FTE'!B103</f>
        <v>0.5</v>
      </c>
      <c r="C103" s="22">
        <v>528</v>
      </c>
      <c r="D103" s="33">
        <f t="shared" si="3"/>
        <v>1056</v>
      </c>
      <c r="F103" s="33">
        <f>'TOTAL SCH per FTE'!F103</f>
        <v>0.5</v>
      </c>
      <c r="G103" s="22">
        <v>894</v>
      </c>
      <c r="H103" s="33">
        <f t="shared" si="2"/>
        <v>1788</v>
      </c>
      <c r="L103" s="49"/>
    </row>
    <row r="104" spans="1:12" x14ac:dyDescent="0.15">
      <c r="B104" s="5"/>
      <c r="C104" s="5"/>
      <c r="D104" s="5"/>
      <c r="E104" s="5"/>
      <c r="F104" s="5"/>
      <c r="G104" s="5"/>
      <c r="H104" s="5"/>
      <c r="L104" s="49"/>
    </row>
    <row r="105" spans="1:12" x14ac:dyDescent="0.15">
      <c r="A105" s="13" t="s">
        <v>54</v>
      </c>
      <c r="B105" s="40">
        <f>'TOTAL SCH per FTE'!B104</f>
        <v>6.83</v>
      </c>
      <c r="C105" s="26">
        <f>SUM(C99:C104)</f>
        <v>3272</v>
      </c>
      <c r="D105" s="40">
        <f t="shared" si="3"/>
        <v>479.06295754026354</v>
      </c>
      <c r="E105" s="40"/>
      <c r="F105" s="40">
        <f>'TOTAL SCH per FTE'!F104</f>
        <v>7.83</v>
      </c>
      <c r="G105" s="26">
        <f>SUM(G99:G104)</f>
        <v>2768</v>
      </c>
      <c r="H105" s="40">
        <f t="shared" si="2"/>
        <v>353.51213282247767</v>
      </c>
      <c r="L105" s="49"/>
    </row>
    <row r="106" spans="1:12" x14ac:dyDescent="0.15">
      <c r="F106" s="41"/>
      <c r="L106" s="49"/>
    </row>
    <row r="107" spans="1:12" x14ac:dyDescent="0.15">
      <c r="L107" s="49"/>
    </row>
    <row r="108" spans="1:12" x14ac:dyDescent="0.15">
      <c r="A108" s="13" t="s">
        <v>55</v>
      </c>
      <c r="B108" s="40">
        <f>'TOTAL SCH per FTE'!B107</f>
        <v>934.46796633666679</v>
      </c>
      <c r="C108" s="26">
        <f>C38+C60+C67+C79+C85+C95+C41+C51+C82+C105</f>
        <v>226723</v>
      </c>
      <c r="D108" s="40">
        <f t="shared" si="3"/>
        <v>242.62254905195653</v>
      </c>
      <c r="E108" s="40"/>
      <c r="F108" s="40">
        <f>'TOTAL SCH per FTE'!F107</f>
        <v>944.79046703366657</v>
      </c>
      <c r="G108" s="26">
        <f>G105+G51+G41+G95+G85+G79+G67+G60+G38+G82</f>
        <v>211944</v>
      </c>
      <c r="H108" s="40">
        <f t="shared" si="2"/>
        <v>224.32910512468962</v>
      </c>
      <c r="L108" s="49"/>
    </row>
    <row r="110" spans="1:12" x14ac:dyDescent="0.15">
      <c r="G110" s="22" t="s">
        <v>28</v>
      </c>
    </row>
    <row r="111" spans="1:12" x14ac:dyDescent="0.15">
      <c r="C111" s="22" t="s">
        <v>28</v>
      </c>
      <c r="G111" s="22" t="s">
        <v>28</v>
      </c>
    </row>
    <row r="112" spans="1:12" x14ac:dyDescent="0.15">
      <c r="C112" s="22" t="s">
        <v>28</v>
      </c>
      <c r="H112" s="39"/>
    </row>
    <row r="113" spans="7:8" x14ac:dyDescent="0.15">
      <c r="H113" s="39"/>
    </row>
    <row r="114" spans="7:8" x14ac:dyDescent="0.15">
      <c r="G114" s="22" t="s">
        <v>28</v>
      </c>
      <c r="H114" s="39"/>
    </row>
    <row r="115" spans="7:8" x14ac:dyDescent="0.15">
      <c r="H115" s="39"/>
    </row>
    <row r="116" spans="7:8" x14ac:dyDescent="0.15">
      <c r="H116" s="39"/>
    </row>
    <row r="117" spans="7:8" x14ac:dyDescent="0.15">
      <c r="H117" s="39"/>
    </row>
  </sheetData>
  <sheetProtection password="9BF1" sheet="1" objects="1" scenarios="1"/>
  <mergeCells count="6">
    <mergeCell ref="A1:H1"/>
    <mergeCell ref="A2:H2"/>
    <mergeCell ref="A3:H3"/>
    <mergeCell ref="B7:D7"/>
    <mergeCell ref="F7:H7"/>
    <mergeCell ref="A4:H4"/>
  </mergeCells>
  <phoneticPr fontId="1" type="noConversion"/>
  <conditionalFormatting sqref="A12:H35 A71:H71 A99:H103">
    <cfRule type="expression" dxfId="11" priority="7">
      <formula>MOD(ROW(),2)=0</formula>
    </cfRule>
  </conditionalFormatting>
  <conditionalFormatting sqref="A45:H50">
    <cfRule type="expression" dxfId="10" priority="6">
      <formula>MOD(ROW(),2)=0</formula>
    </cfRule>
  </conditionalFormatting>
  <conditionalFormatting sqref="A55:H59">
    <cfRule type="expression" dxfId="9" priority="5">
      <formula>MOD(ROW(),2)=0</formula>
    </cfRule>
  </conditionalFormatting>
  <conditionalFormatting sqref="A64:H66">
    <cfRule type="expression" dxfId="8" priority="4">
      <formula>MOD(ROW(),2)=0</formula>
    </cfRule>
  </conditionalFormatting>
  <conditionalFormatting sqref="A72:H78">
    <cfRule type="expression" dxfId="7" priority="3">
      <formula>MOD(ROW(),2)=0</formula>
    </cfRule>
  </conditionalFormatting>
  <conditionalFormatting sqref="A89:H94">
    <cfRule type="expression" dxfId="6" priority="2">
      <formula>MOD(ROW(),2)=0</formula>
    </cfRule>
  </conditionalFormatting>
  <printOptions horizontalCentered="1"/>
  <pageMargins left="0.75" right="0.75" top="1" bottom="1" header="0.5" footer="0.5"/>
  <pageSetup fitToHeight="0" orientation="portrait" r:id="rId1"/>
  <headerFooter alignWithMargins="0">
    <oddFooter>&amp;L&amp;"Arial,Italic"&amp;8NOTE:  Credit hours and FTE from all campuses were included.&amp;R&amp;"Arial,Italic"&amp;8Prepared by Institutional Research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K116"/>
  <sheetViews>
    <sheetView zoomScaleNormal="100" workbookViewId="0">
      <pane ySplit="9" topLeftCell="A10" activePane="bottomLeft" state="frozen"/>
      <selection pane="bottomLeft" activeCell="A10" sqref="A10:XFD10"/>
    </sheetView>
  </sheetViews>
  <sheetFormatPr defaultColWidth="9.140625" defaultRowHeight="10.5" x14ac:dyDescent="0.15"/>
  <cols>
    <col min="1" max="1" width="28.5703125" style="5" customWidth="1"/>
    <col min="2" max="2" width="9.28515625" style="33" customWidth="1"/>
    <col min="3" max="3" width="10.140625" style="43" customWidth="1"/>
    <col min="4" max="4" width="9.5703125" style="33" customWidth="1"/>
    <col min="5" max="5" width="2.85546875" style="2" customWidth="1"/>
    <col min="6" max="6" width="9.42578125" style="33" customWidth="1"/>
    <col min="7" max="7" width="10.140625" style="43" customWidth="1"/>
    <col min="8" max="8" width="10.28515625" style="33" customWidth="1"/>
    <col min="9" max="16384" width="9.140625" style="5"/>
  </cols>
  <sheetData>
    <row r="1" spans="1:11" x14ac:dyDescent="0.15">
      <c r="A1" s="52" t="s">
        <v>76</v>
      </c>
      <c r="B1" s="52"/>
      <c r="C1" s="52"/>
      <c r="D1" s="52"/>
      <c r="E1" s="52"/>
      <c r="F1" s="52"/>
      <c r="G1" s="52"/>
      <c r="H1" s="52"/>
    </row>
    <row r="2" spans="1:11" x14ac:dyDescent="0.15">
      <c r="A2" s="52" t="s">
        <v>72</v>
      </c>
      <c r="B2" s="52"/>
      <c r="C2" s="52"/>
      <c r="D2" s="52"/>
      <c r="E2" s="52"/>
      <c r="F2" s="52"/>
      <c r="G2" s="52"/>
      <c r="H2" s="52"/>
    </row>
    <row r="3" spans="1:11" x14ac:dyDescent="0.15">
      <c r="A3" s="52" t="str">
        <f>'TOTAL SCH per FTE'!A3:H3</f>
        <v xml:space="preserve">ACADEMIC YEAR 2013-14 </v>
      </c>
      <c r="B3" s="52"/>
      <c r="C3" s="52"/>
      <c r="D3" s="52"/>
      <c r="E3" s="52"/>
      <c r="F3" s="52"/>
      <c r="G3" s="52"/>
      <c r="H3" s="52"/>
    </row>
    <row r="4" spans="1:11" x14ac:dyDescent="0.15">
      <c r="A4" s="52" t="s">
        <v>70</v>
      </c>
      <c r="B4" s="52"/>
      <c r="C4" s="52"/>
      <c r="D4" s="52"/>
      <c r="E4" s="52"/>
      <c r="F4" s="52"/>
      <c r="G4" s="52"/>
      <c r="H4" s="52"/>
    </row>
    <row r="5" spans="1:11" x14ac:dyDescent="0.15">
      <c r="A5" s="11"/>
      <c r="B5" s="32"/>
      <c r="C5" s="42"/>
      <c r="D5" s="32"/>
      <c r="E5" s="11"/>
      <c r="F5" s="32"/>
      <c r="G5" s="42"/>
      <c r="H5" s="32"/>
    </row>
    <row r="6" spans="1:11" s="2" customFormat="1" x14ac:dyDescent="0.15">
      <c r="A6" s="5"/>
      <c r="B6" s="33"/>
      <c r="C6" s="43"/>
      <c r="D6" s="33"/>
      <c r="F6" s="33"/>
      <c r="G6" s="43"/>
      <c r="H6" s="33"/>
    </row>
    <row r="7" spans="1:11" s="10" customFormat="1" x14ac:dyDescent="0.15">
      <c r="B7" s="53" t="str">
        <f>'TOTAL SCH per FTE'!B7:D7</f>
        <v>FALL SEMESTER 2013-14</v>
      </c>
      <c r="C7" s="54"/>
      <c r="D7" s="54"/>
      <c r="E7" s="1"/>
      <c r="F7" s="53" t="str">
        <f>'TOTAL SCH per FTE'!F7:H7</f>
        <v>SPRING SEMESTER 2013-14</v>
      </c>
      <c r="G7" s="54"/>
      <c r="H7" s="54"/>
    </row>
    <row r="8" spans="1:11" x14ac:dyDescent="0.15">
      <c r="A8" s="30" t="s">
        <v>66</v>
      </c>
      <c r="B8" s="35" t="s">
        <v>1</v>
      </c>
      <c r="C8" s="44" t="s">
        <v>2</v>
      </c>
      <c r="D8" s="35" t="s">
        <v>3</v>
      </c>
      <c r="F8" s="35" t="s">
        <v>1</v>
      </c>
      <c r="G8" s="44" t="s">
        <v>2</v>
      </c>
      <c r="H8" s="35" t="s">
        <v>3</v>
      </c>
    </row>
    <row r="9" spans="1:11" x14ac:dyDescent="0.15">
      <c r="B9" s="35" t="s">
        <v>5</v>
      </c>
      <c r="C9" s="44" t="s">
        <v>3</v>
      </c>
      <c r="D9" s="35" t="s">
        <v>6</v>
      </c>
      <c r="E9" s="3"/>
      <c r="F9" s="35" t="s">
        <v>5</v>
      </c>
      <c r="G9" s="44" t="s">
        <v>3</v>
      </c>
      <c r="H9" s="35" t="s">
        <v>6</v>
      </c>
    </row>
    <row r="10" spans="1:11" x14ac:dyDescent="0.15">
      <c r="B10" s="37"/>
      <c r="C10" s="45"/>
      <c r="D10" s="37"/>
      <c r="E10" s="3"/>
      <c r="F10" s="37"/>
      <c r="G10" s="45"/>
      <c r="H10" s="37"/>
    </row>
    <row r="11" spans="1:11" x14ac:dyDescent="0.15">
      <c r="A11" s="4" t="s">
        <v>4</v>
      </c>
    </row>
    <row r="12" spans="1:11" x14ac:dyDescent="0.15">
      <c r="A12" s="5" t="s">
        <v>7</v>
      </c>
      <c r="B12" s="33">
        <f>'TOTAL SCH per FTE'!B12</f>
        <v>0.66666666666666663</v>
      </c>
      <c r="C12" s="43">
        <v>0</v>
      </c>
      <c r="D12" s="33">
        <f>IFERROR(C12/B12,"n/a")</f>
        <v>0</v>
      </c>
      <c r="F12" s="33">
        <f>'TOTAL SCH per FTE'!F12</f>
        <v>0.66666666666666663</v>
      </c>
      <c r="G12" s="43">
        <v>0</v>
      </c>
      <c r="H12" s="33">
        <f t="shared" ref="H12:H77" si="0">IFERROR(G12/F12,"n/a")</f>
        <v>0</v>
      </c>
    </row>
    <row r="13" spans="1:11" x14ac:dyDescent="0.15">
      <c r="A13" s="5" t="s">
        <v>10</v>
      </c>
      <c r="B13" s="33">
        <f>'TOTAL SCH per FTE'!B13</f>
        <v>4.2699999999999996</v>
      </c>
      <c r="C13" s="43">
        <v>0</v>
      </c>
      <c r="D13" s="33">
        <f t="shared" ref="D13:D78" si="1">IFERROR(C13/B13,"n/a")</f>
        <v>0</v>
      </c>
      <c r="F13" s="33">
        <f>'TOTAL SCH per FTE'!F13</f>
        <v>4.5199999999999996</v>
      </c>
      <c r="G13" s="43">
        <v>0</v>
      </c>
      <c r="H13" s="33">
        <f t="shared" si="0"/>
        <v>0</v>
      </c>
      <c r="K13" s="50"/>
    </row>
    <row r="14" spans="1:11" x14ac:dyDescent="0.15">
      <c r="A14" s="5" t="s">
        <v>8</v>
      </c>
      <c r="B14" s="33">
        <f>'TOTAL SCH per FTE'!B14</f>
        <v>22.15</v>
      </c>
      <c r="C14" s="43">
        <v>124</v>
      </c>
      <c r="D14" s="33">
        <f t="shared" si="1"/>
        <v>5.5981941309255081</v>
      </c>
      <c r="F14" s="33">
        <f>'TOTAL SCH per FTE'!F14</f>
        <v>23.733333333333334</v>
      </c>
      <c r="G14" s="43">
        <v>139</v>
      </c>
      <c r="H14" s="33">
        <f t="shared" si="0"/>
        <v>5.856741573033708</v>
      </c>
      <c r="K14" s="50"/>
    </row>
    <row r="15" spans="1:11" x14ac:dyDescent="0.15">
      <c r="A15" s="5" t="s">
        <v>9</v>
      </c>
      <c r="B15" s="33">
        <f>'TOTAL SCH per FTE'!B15</f>
        <v>28.609999999999996</v>
      </c>
      <c r="C15" s="43">
        <v>355</v>
      </c>
      <c r="D15" s="33">
        <f t="shared" si="1"/>
        <v>12.408248864033556</v>
      </c>
      <c r="F15" s="33">
        <f>'TOTAL SCH per FTE'!F15</f>
        <v>28.693333333333335</v>
      </c>
      <c r="G15" s="43">
        <v>358</v>
      </c>
      <c r="H15" s="33">
        <f t="shared" si="0"/>
        <v>12.476765799256505</v>
      </c>
      <c r="K15" s="50"/>
    </row>
    <row r="16" spans="1:11" x14ac:dyDescent="0.15">
      <c r="A16" s="5" t="s">
        <v>11</v>
      </c>
      <c r="B16" s="33">
        <f>'TOTAL SCH per FTE'!B16</f>
        <v>21.82</v>
      </c>
      <c r="C16" s="43">
        <v>388</v>
      </c>
      <c r="D16" s="33">
        <f t="shared" si="1"/>
        <v>17.781851512373969</v>
      </c>
      <c r="F16" s="33">
        <f>'TOTAL SCH per FTE'!F16</f>
        <v>21.82</v>
      </c>
      <c r="G16" s="43">
        <v>402</v>
      </c>
      <c r="H16" s="33">
        <f t="shared" si="0"/>
        <v>18.423464711274061</v>
      </c>
      <c r="K16" s="50"/>
    </row>
    <row r="17" spans="1:11" x14ac:dyDescent="0.15">
      <c r="A17" s="5" t="s">
        <v>12</v>
      </c>
      <c r="B17" s="33">
        <f>'TOTAL SCH per FTE'!B17</f>
        <v>6</v>
      </c>
      <c r="C17" s="43">
        <v>0</v>
      </c>
      <c r="D17" s="33">
        <f t="shared" si="1"/>
        <v>0</v>
      </c>
      <c r="F17" s="33">
        <f>'TOTAL SCH per FTE'!F17</f>
        <v>6</v>
      </c>
      <c r="G17" s="43">
        <v>0</v>
      </c>
      <c r="H17" s="33">
        <f t="shared" si="0"/>
        <v>0</v>
      </c>
      <c r="K17" s="50"/>
    </row>
    <row r="18" spans="1:11" x14ac:dyDescent="0.15">
      <c r="A18" s="5" t="s">
        <v>13</v>
      </c>
      <c r="B18" s="33">
        <f>'TOTAL SCH per FTE'!B18</f>
        <v>16.07</v>
      </c>
      <c r="C18" s="43">
        <v>216</v>
      </c>
      <c r="D18" s="33">
        <f t="shared" si="1"/>
        <v>13.4411947728687</v>
      </c>
      <c r="F18" s="33">
        <f>'TOTAL SCH per FTE'!F18</f>
        <v>17.07</v>
      </c>
      <c r="G18" s="43">
        <v>198</v>
      </c>
      <c r="H18" s="33">
        <f t="shared" si="0"/>
        <v>11.599297012302285</v>
      </c>
      <c r="K18" s="50"/>
    </row>
    <row r="19" spans="1:11" x14ac:dyDescent="0.15">
      <c r="A19" s="5" t="s">
        <v>14</v>
      </c>
      <c r="B19" s="33">
        <f>'TOTAL SCH per FTE'!B19</f>
        <v>52.42</v>
      </c>
      <c r="C19" s="43">
        <v>690</v>
      </c>
      <c r="D19" s="33">
        <f t="shared" si="1"/>
        <v>13.162914917970239</v>
      </c>
      <c r="F19" s="33">
        <f>'TOTAL SCH per FTE'!F19</f>
        <v>56.17</v>
      </c>
      <c r="G19" s="43">
        <v>738</v>
      </c>
      <c r="H19" s="33">
        <f t="shared" si="0"/>
        <v>13.13868613138686</v>
      </c>
      <c r="K19" s="50"/>
    </row>
    <row r="20" spans="1:11" x14ac:dyDescent="0.15">
      <c r="A20" s="5" t="s">
        <v>15</v>
      </c>
      <c r="B20" s="33">
        <f>'TOTAL SCH per FTE'!B20</f>
        <v>35.62083333333333</v>
      </c>
      <c r="C20" s="43">
        <v>407</v>
      </c>
      <c r="D20" s="33">
        <f t="shared" si="1"/>
        <v>11.425897765820565</v>
      </c>
      <c r="F20" s="33">
        <f>'TOTAL SCH per FTE'!F20</f>
        <v>36.87083333333333</v>
      </c>
      <c r="G20" s="43">
        <v>389</v>
      </c>
      <c r="H20" s="33">
        <f t="shared" si="0"/>
        <v>10.550344671714319</v>
      </c>
      <c r="K20" s="50"/>
    </row>
    <row r="21" spans="1:11" x14ac:dyDescent="0.15">
      <c r="A21" s="5" t="s">
        <v>16</v>
      </c>
      <c r="B21" s="33">
        <f>'TOTAL SCH per FTE'!B21</f>
        <v>36.541666666666664</v>
      </c>
      <c r="C21" s="43">
        <v>322</v>
      </c>
      <c r="D21" s="33">
        <f t="shared" si="1"/>
        <v>8.8118586088939566</v>
      </c>
      <c r="F21" s="33">
        <f>'TOTAL SCH per FTE'!F21</f>
        <v>35.291666666666664</v>
      </c>
      <c r="G21" s="43">
        <v>284</v>
      </c>
      <c r="H21" s="33">
        <f t="shared" si="0"/>
        <v>8.0472255017709564</v>
      </c>
      <c r="K21" s="50"/>
    </row>
    <row r="22" spans="1:11" x14ac:dyDescent="0.15">
      <c r="A22" s="5" t="s">
        <v>17</v>
      </c>
      <c r="B22" s="33">
        <f>'TOTAL SCH per FTE'!B22</f>
        <v>3.2500000000000004</v>
      </c>
      <c r="C22" s="43">
        <v>0</v>
      </c>
      <c r="D22" s="33">
        <f t="shared" si="1"/>
        <v>0</v>
      </c>
      <c r="F22" s="33">
        <f>'TOTAL SCH per FTE'!F22</f>
        <v>3</v>
      </c>
      <c r="G22" s="43">
        <v>0</v>
      </c>
      <c r="H22" s="33">
        <f t="shared" si="0"/>
        <v>0</v>
      </c>
      <c r="K22" s="50"/>
    </row>
    <row r="23" spans="1:11" x14ac:dyDescent="0.15">
      <c r="A23" s="5" t="s">
        <v>18</v>
      </c>
      <c r="B23" s="33">
        <f>'TOTAL SCH per FTE'!B23</f>
        <v>66.260000003333303</v>
      </c>
      <c r="C23" s="43">
        <v>509</v>
      </c>
      <c r="D23" s="33">
        <f t="shared" si="1"/>
        <v>7.6818593415996688</v>
      </c>
      <c r="F23" s="33">
        <f>'TOTAL SCH per FTE'!F23</f>
        <v>65.09</v>
      </c>
      <c r="G23" s="43">
        <v>414</v>
      </c>
      <c r="H23" s="33">
        <f t="shared" si="0"/>
        <v>6.3604240282685511</v>
      </c>
      <c r="K23" s="50"/>
    </row>
    <row r="24" spans="1:11" x14ac:dyDescent="0.15">
      <c r="A24" s="5" t="s">
        <v>19</v>
      </c>
      <c r="B24" s="33">
        <f>'TOTAL SCH per FTE'!B24</f>
        <v>35.646299999999997</v>
      </c>
      <c r="C24" s="43">
        <v>367</v>
      </c>
      <c r="D24" s="33">
        <f t="shared" si="1"/>
        <v>10.295598701688535</v>
      </c>
      <c r="F24" s="33">
        <f>'TOTAL SCH per FTE'!F24</f>
        <v>35.729633333333332</v>
      </c>
      <c r="G24" s="43">
        <v>345</v>
      </c>
      <c r="H24" s="33">
        <f t="shared" si="0"/>
        <v>9.6558505591530466</v>
      </c>
      <c r="K24" s="50"/>
    </row>
    <row r="25" spans="1:11" x14ac:dyDescent="0.15">
      <c r="A25" s="5" t="s">
        <v>20</v>
      </c>
      <c r="B25" s="33">
        <f>'TOTAL SCH per FTE'!B25</f>
        <v>2.0833333333333335</v>
      </c>
      <c r="C25" s="43">
        <v>0</v>
      </c>
      <c r="D25" s="33">
        <f t="shared" si="1"/>
        <v>0</v>
      </c>
      <c r="F25" s="33">
        <f>'TOTAL SCH per FTE'!F25</f>
        <v>2.083333333333333</v>
      </c>
      <c r="G25" s="43">
        <v>0</v>
      </c>
      <c r="H25" s="33">
        <f t="shared" si="0"/>
        <v>0</v>
      </c>
      <c r="K25" s="50"/>
    </row>
    <row r="26" spans="1:11" x14ac:dyDescent="0.15">
      <c r="A26" s="5" t="s">
        <v>21</v>
      </c>
      <c r="B26" s="33">
        <f>'TOTAL SCH per FTE'!B26</f>
        <v>12.49</v>
      </c>
      <c r="C26" s="43">
        <v>75</v>
      </c>
      <c r="D26" s="33">
        <f t="shared" si="1"/>
        <v>6.004803843074459</v>
      </c>
      <c r="F26" s="33">
        <f>'TOTAL SCH per FTE'!F26</f>
        <v>12.49</v>
      </c>
      <c r="G26" s="43">
        <v>66</v>
      </c>
      <c r="H26" s="33">
        <f t="shared" si="0"/>
        <v>5.2842273819055245</v>
      </c>
      <c r="K26" s="50"/>
    </row>
    <row r="27" spans="1:11" x14ac:dyDescent="0.15">
      <c r="A27" s="5" t="s">
        <v>22</v>
      </c>
      <c r="B27" s="33">
        <f>'TOTAL SCH per FTE'!B27</f>
        <v>19.293333333333329</v>
      </c>
      <c r="C27" s="43">
        <v>333</v>
      </c>
      <c r="D27" s="33">
        <f t="shared" si="1"/>
        <v>17.259847961299243</v>
      </c>
      <c r="F27" s="33">
        <f>'TOTAL SCH per FTE'!F27</f>
        <v>19.543333333333329</v>
      </c>
      <c r="G27" s="43">
        <v>383</v>
      </c>
      <c r="H27" s="33">
        <f t="shared" si="0"/>
        <v>19.597475695036675</v>
      </c>
      <c r="K27" s="50"/>
    </row>
    <row r="28" spans="1:11" x14ac:dyDescent="0.15">
      <c r="A28" s="5" t="s">
        <v>23</v>
      </c>
      <c r="B28" s="33">
        <f>'TOTAL SCH per FTE'!B28</f>
        <v>20.880000000000003</v>
      </c>
      <c r="C28" s="43">
        <v>218</v>
      </c>
      <c r="D28" s="33">
        <f t="shared" si="1"/>
        <v>10.440613026819921</v>
      </c>
      <c r="F28" s="33">
        <f>'TOTAL SCH per FTE'!F28</f>
        <v>22.130000000000003</v>
      </c>
      <c r="G28" s="43">
        <v>194</v>
      </c>
      <c r="H28" s="33">
        <f t="shared" si="0"/>
        <v>8.7663804789877986</v>
      </c>
      <c r="K28" s="50"/>
    </row>
    <row r="29" spans="1:11" x14ac:dyDescent="0.15">
      <c r="A29" s="5" t="s">
        <v>24</v>
      </c>
      <c r="B29" s="33">
        <f>'TOTAL SCH per FTE'!B29</f>
        <v>25.59</v>
      </c>
      <c r="C29" s="43">
        <v>660</v>
      </c>
      <c r="D29" s="33">
        <f t="shared" si="1"/>
        <v>25.791324736225089</v>
      </c>
      <c r="F29" s="33">
        <f>'TOTAL SCH per FTE'!F29</f>
        <v>25.923333333333332</v>
      </c>
      <c r="G29" s="43">
        <v>627</v>
      </c>
      <c r="H29" s="33">
        <f t="shared" si="0"/>
        <v>24.186704384724187</v>
      </c>
      <c r="K29" s="50"/>
    </row>
    <row r="30" spans="1:11" x14ac:dyDescent="0.15">
      <c r="A30" s="5" t="s">
        <v>69</v>
      </c>
      <c r="B30" s="33">
        <f>'TOTAL SCH per FTE'!B30</f>
        <v>7.083333333333333</v>
      </c>
      <c r="C30" s="43">
        <v>0</v>
      </c>
      <c r="D30" s="33">
        <f t="shared" si="1"/>
        <v>0</v>
      </c>
      <c r="F30" s="33">
        <f>'TOTAL SCH per FTE'!F30</f>
        <v>7.75</v>
      </c>
      <c r="G30" s="43">
        <v>0</v>
      </c>
      <c r="H30" s="33">
        <f t="shared" si="0"/>
        <v>0</v>
      </c>
      <c r="K30" s="50"/>
    </row>
    <row r="31" spans="1:11" x14ac:dyDescent="0.15">
      <c r="A31" s="5" t="s">
        <v>25</v>
      </c>
      <c r="B31" s="33">
        <f>'TOTAL SCH per FTE'!B31</f>
        <v>24.79</v>
      </c>
      <c r="C31" s="43">
        <v>327</v>
      </c>
      <c r="D31" s="33">
        <f t="shared" si="1"/>
        <v>13.19080274304155</v>
      </c>
      <c r="F31" s="33">
        <f>'TOTAL SCH per FTE'!F31</f>
        <v>25.29</v>
      </c>
      <c r="G31" s="43">
        <v>319</v>
      </c>
      <c r="H31" s="33">
        <f t="shared" si="0"/>
        <v>12.613681296955319</v>
      </c>
      <c r="K31" s="50"/>
    </row>
    <row r="32" spans="1:11" x14ac:dyDescent="0.15">
      <c r="A32" s="5" t="s">
        <v>26</v>
      </c>
      <c r="B32" s="33">
        <f>'TOTAL SCH per FTE'!B32</f>
        <v>5.08</v>
      </c>
      <c r="C32" s="43">
        <v>198</v>
      </c>
      <c r="D32" s="33">
        <f t="shared" si="1"/>
        <v>38.976377952755904</v>
      </c>
      <c r="F32" s="33">
        <f>'TOTAL SCH per FTE'!F32</f>
        <v>5.33</v>
      </c>
      <c r="G32" s="43">
        <v>228</v>
      </c>
      <c r="H32" s="33">
        <f t="shared" si="0"/>
        <v>42.776735459662291</v>
      </c>
      <c r="K32" s="50"/>
    </row>
    <row r="33" spans="1:11" x14ac:dyDescent="0.15">
      <c r="A33" s="5" t="s">
        <v>68</v>
      </c>
      <c r="B33" s="33">
        <f>'TOTAL SCH per FTE'!B33</f>
        <v>4</v>
      </c>
      <c r="C33" s="43">
        <v>0</v>
      </c>
      <c r="D33" s="33">
        <f t="shared" si="1"/>
        <v>0</v>
      </c>
      <c r="F33" s="33">
        <f>'TOTAL SCH per FTE'!F33</f>
        <v>4.25</v>
      </c>
      <c r="G33" s="43">
        <v>0</v>
      </c>
      <c r="H33" s="33">
        <f t="shared" si="0"/>
        <v>0</v>
      </c>
      <c r="K33" s="50"/>
    </row>
    <row r="34" spans="1:11" x14ac:dyDescent="0.15">
      <c r="A34" s="5" t="s">
        <v>27</v>
      </c>
      <c r="B34" s="33">
        <f>'TOTAL SCH per FTE'!B34</f>
        <v>13.879999999999999</v>
      </c>
      <c r="C34" s="43">
        <v>0</v>
      </c>
      <c r="D34" s="33">
        <f t="shared" si="1"/>
        <v>0</v>
      </c>
      <c r="F34" s="33">
        <f>'TOTAL SCH per FTE'!F34</f>
        <v>14.379999999999999</v>
      </c>
      <c r="G34" s="43">
        <v>0</v>
      </c>
      <c r="H34" s="33">
        <f t="shared" si="0"/>
        <v>0</v>
      </c>
      <c r="K34" s="50"/>
    </row>
    <row r="35" spans="1:11" x14ac:dyDescent="0.15">
      <c r="A35" s="5" t="s">
        <v>83</v>
      </c>
      <c r="B35" s="33">
        <f>'TOTAL SCH per FTE'!B35</f>
        <v>36.57</v>
      </c>
      <c r="C35" s="43">
        <v>6</v>
      </c>
      <c r="D35" s="33">
        <f t="shared" si="1"/>
        <v>0.16406890894175555</v>
      </c>
      <c r="F35" s="33">
        <f>'TOTAL SCH per FTE'!F35</f>
        <v>37.82</v>
      </c>
      <c r="G35" s="43">
        <v>0</v>
      </c>
      <c r="H35" s="33">
        <f t="shared" si="0"/>
        <v>0</v>
      </c>
      <c r="K35" s="50"/>
    </row>
    <row r="36" spans="1:11" x14ac:dyDescent="0.15">
      <c r="A36" s="14" t="s">
        <v>56</v>
      </c>
      <c r="B36" s="38">
        <f>'TOTAL SCH per FTE'!B36</f>
        <v>501.06546666999992</v>
      </c>
      <c r="C36" s="46">
        <f>SUM(C12:C35)</f>
        <v>5195</v>
      </c>
      <c r="D36" s="38">
        <f t="shared" si="1"/>
        <v>10.36790668198535</v>
      </c>
      <c r="E36" s="15"/>
      <c r="F36" s="38">
        <f>'TOTAL SCH per FTE'!F36</f>
        <v>511.64546666666666</v>
      </c>
      <c r="G36" s="46">
        <f>SUM(G12:G35)</f>
        <v>5084</v>
      </c>
      <c r="H36" s="38">
        <f t="shared" si="0"/>
        <v>9.9365680558490901</v>
      </c>
      <c r="K36" s="50"/>
    </row>
    <row r="37" spans="1:11" x14ac:dyDescent="0.15">
      <c r="A37" s="5" t="s">
        <v>57</v>
      </c>
      <c r="B37" s="33">
        <f>'TOTAL SCH per FTE'!B37</f>
        <v>2.17</v>
      </c>
      <c r="C37" s="43">
        <v>0</v>
      </c>
      <c r="D37" s="33">
        <f t="shared" si="1"/>
        <v>0</v>
      </c>
      <c r="F37" s="39">
        <f>'TOTAL SCH per FTE'!F37</f>
        <v>3.1666666670000003</v>
      </c>
      <c r="G37" s="43">
        <v>0</v>
      </c>
      <c r="H37" s="33">
        <f t="shared" si="0"/>
        <v>0</v>
      </c>
      <c r="K37" s="50"/>
    </row>
    <row r="38" spans="1:11" x14ac:dyDescent="0.15">
      <c r="A38" s="13" t="s">
        <v>58</v>
      </c>
      <c r="B38" s="40">
        <f>'TOTAL SCH per FTE'!B38</f>
        <v>503.23546666999994</v>
      </c>
      <c r="C38" s="47">
        <f>C36+C37</f>
        <v>5195</v>
      </c>
      <c r="D38" s="40">
        <f t="shared" si="1"/>
        <v>10.323199265696145</v>
      </c>
      <c r="E38" s="13"/>
      <c r="F38" s="40">
        <f>'TOTAL SCH per FTE'!F38</f>
        <v>514.81213333366668</v>
      </c>
      <c r="G38" s="47">
        <f>G36+G37</f>
        <v>5084</v>
      </c>
      <c r="H38" s="40">
        <f t="shared" si="0"/>
        <v>9.8754471210275305</v>
      </c>
      <c r="I38" s="19"/>
      <c r="K38" s="50"/>
    </row>
    <row r="39" spans="1:11" x14ac:dyDescent="0.15">
      <c r="K39" s="50"/>
    </row>
    <row r="40" spans="1:11" x14ac:dyDescent="0.15">
      <c r="K40" s="50"/>
    </row>
    <row r="41" spans="1:11" x14ac:dyDescent="0.15">
      <c r="A41" s="13" t="s">
        <v>49</v>
      </c>
      <c r="B41" s="40">
        <f>'TOTAL SCH per FTE'!B41</f>
        <v>19</v>
      </c>
      <c r="C41" s="47">
        <v>1553</v>
      </c>
      <c r="D41" s="40">
        <f t="shared" si="1"/>
        <v>81.736842105263165</v>
      </c>
      <c r="E41" s="13"/>
      <c r="F41" s="40">
        <f>'TOTAL SCH per FTE'!F41</f>
        <v>18.5</v>
      </c>
      <c r="G41" s="47">
        <v>1089</v>
      </c>
      <c r="H41" s="40">
        <f t="shared" si="0"/>
        <v>58.864864864864863</v>
      </c>
      <c r="K41" s="50"/>
    </row>
    <row r="42" spans="1:11" x14ac:dyDescent="0.15">
      <c r="K42" s="50"/>
    </row>
    <row r="43" spans="1:11" ht="12" customHeight="1" x14ac:dyDescent="0.15">
      <c r="K43" s="50"/>
    </row>
    <row r="44" spans="1:11" x14ac:dyDescent="0.15">
      <c r="A44" s="16" t="s">
        <v>65</v>
      </c>
      <c r="E44" s="3"/>
      <c r="K44" s="50"/>
    </row>
    <row r="45" spans="1:11" x14ac:dyDescent="0.15">
      <c r="A45" s="5" t="s">
        <v>80</v>
      </c>
      <c r="B45" s="33">
        <f>'TOTAL SCH per FTE'!B45</f>
        <v>0.5</v>
      </c>
      <c r="C45" s="43">
        <v>0</v>
      </c>
      <c r="D45" s="33">
        <f t="shared" si="1"/>
        <v>0</v>
      </c>
      <c r="F45" s="33">
        <f>'TOTAL SCH per FTE'!F45</f>
        <v>0.75</v>
      </c>
      <c r="G45" s="43">
        <v>0</v>
      </c>
      <c r="H45" s="33">
        <f t="shared" si="0"/>
        <v>0</v>
      </c>
      <c r="K45" s="50"/>
    </row>
    <row r="46" spans="1:11" x14ac:dyDescent="0.15">
      <c r="A46" s="5" t="s">
        <v>50</v>
      </c>
      <c r="B46" s="33">
        <f>'TOTAL SCH per FTE'!B46</f>
        <v>11.9</v>
      </c>
      <c r="C46" s="43">
        <v>747</v>
      </c>
      <c r="D46" s="33">
        <f t="shared" si="1"/>
        <v>62.773109243697476</v>
      </c>
      <c r="F46" s="33">
        <f>'TOTAL SCH per FTE'!F46</f>
        <v>12.316666666666666</v>
      </c>
      <c r="G46" s="43">
        <v>799</v>
      </c>
      <c r="H46" s="33">
        <f t="shared" si="0"/>
        <v>64.871447902571049</v>
      </c>
      <c r="K46" s="50"/>
    </row>
    <row r="47" spans="1:11" x14ac:dyDescent="0.15">
      <c r="A47" s="5" t="s">
        <v>79</v>
      </c>
      <c r="B47" s="33">
        <f>'TOTAL SCH per FTE'!B47</f>
        <v>20.029999999999998</v>
      </c>
      <c r="C47" s="43">
        <v>441</v>
      </c>
      <c r="D47" s="33">
        <f t="shared" si="1"/>
        <v>22.016974538192713</v>
      </c>
      <c r="F47" s="33">
        <f>'TOTAL SCH per FTE'!F47</f>
        <v>20.36333333333333</v>
      </c>
      <c r="G47" s="43">
        <v>410</v>
      </c>
      <c r="H47" s="33">
        <f t="shared" si="0"/>
        <v>20.134228187919465</v>
      </c>
      <c r="K47" s="50"/>
    </row>
    <row r="48" spans="1:11" x14ac:dyDescent="0.15">
      <c r="A48" s="5" t="s">
        <v>51</v>
      </c>
      <c r="B48" s="33">
        <f>'TOTAL SCH per FTE'!B48</f>
        <v>17.399999999999999</v>
      </c>
      <c r="C48" s="43">
        <v>390</v>
      </c>
      <c r="D48" s="33">
        <f t="shared" si="1"/>
        <v>22.413793103448278</v>
      </c>
      <c r="F48" s="33">
        <f>'TOTAL SCH per FTE'!F48</f>
        <v>17.899999999999999</v>
      </c>
      <c r="G48" s="43">
        <v>381</v>
      </c>
      <c r="H48" s="33">
        <f t="shared" si="0"/>
        <v>21.284916201117319</v>
      </c>
      <c r="K48" s="50"/>
    </row>
    <row r="49" spans="1:11" x14ac:dyDescent="0.15">
      <c r="A49" s="5" t="s">
        <v>82</v>
      </c>
      <c r="B49" s="33">
        <f>'TOTAL SCH per FTE'!B49</f>
        <v>15.303333333333335</v>
      </c>
      <c r="C49" s="43">
        <v>207</v>
      </c>
      <c r="D49" s="33">
        <f t="shared" si="1"/>
        <v>13.526464822478761</v>
      </c>
      <c r="F49" s="33">
        <f>'TOTAL SCH per FTE'!F49</f>
        <v>15.136666999999999</v>
      </c>
      <c r="G49" s="43">
        <v>186</v>
      </c>
      <c r="H49" s="33">
        <f t="shared" si="0"/>
        <v>12.288042010833694</v>
      </c>
      <c r="K49" s="50"/>
    </row>
    <row r="50" spans="1:11" x14ac:dyDescent="0.15">
      <c r="A50" s="5" t="s">
        <v>52</v>
      </c>
      <c r="B50" s="33">
        <f>'TOTAL SCH per FTE'!B50</f>
        <v>14.2925</v>
      </c>
      <c r="C50" s="43">
        <v>291</v>
      </c>
      <c r="D50" s="33">
        <f t="shared" si="1"/>
        <v>20.360328843799195</v>
      </c>
      <c r="F50" s="33">
        <f>'TOTAL SCH per FTE'!F50</f>
        <v>14.875833333333334</v>
      </c>
      <c r="G50" s="43">
        <v>273</v>
      </c>
      <c r="H50" s="33">
        <f t="shared" si="0"/>
        <v>18.351913058091981</v>
      </c>
      <c r="K50" s="50"/>
    </row>
    <row r="51" spans="1:11" x14ac:dyDescent="0.15">
      <c r="A51" s="13" t="s">
        <v>64</v>
      </c>
      <c r="B51" s="40">
        <f>'TOTAL SCH per FTE'!B51</f>
        <v>79.42583333333333</v>
      </c>
      <c r="C51" s="47">
        <f>SUM(C45:C50)</f>
        <v>2076</v>
      </c>
      <c r="D51" s="40">
        <f t="shared" si="1"/>
        <v>26.13759167357388</v>
      </c>
      <c r="E51" s="13"/>
      <c r="F51" s="40">
        <f>'TOTAL SCH per FTE'!F51</f>
        <v>81.342500333333319</v>
      </c>
      <c r="G51" s="47">
        <f>SUM(G45:G50)</f>
        <v>2049</v>
      </c>
      <c r="H51" s="40">
        <f t="shared" si="0"/>
        <v>25.189783835060464</v>
      </c>
      <c r="K51" s="50"/>
    </row>
    <row r="52" spans="1:11" x14ac:dyDescent="0.15">
      <c r="K52" s="50"/>
    </row>
    <row r="53" spans="1:11" x14ac:dyDescent="0.15">
      <c r="K53" s="50"/>
    </row>
    <row r="54" spans="1:11" x14ac:dyDescent="0.15">
      <c r="A54" s="16" t="s">
        <v>29</v>
      </c>
      <c r="E54" s="3"/>
      <c r="K54" s="50"/>
    </row>
    <row r="55" spans="1:11" x14ac:dyDescent="0.15">
      <c r="A55" s="5" t="s">
        <v>30</v>
      </c>
      <c r="B55" s="33">
        <f>'TOTAL SCH per FTE'!B55</f>
        <v>15.01</v>
      </c>
      <c r="C55" s="43">
        <v>385</v>
      </c>
      <c r="D55" s="33">
        <f t="shared" si="1"/>
        <v>25.649566955363092</v>
      </c>
      <c r="F55" s="33">
        <f>'TOTAL SCH per FTE'!F55</f>
        <v>15.01</v>
      </c>
      <c r="G55" s="43">
        <v>87</v>
      </c>
      <c r="H55" s="33">
        <f t="shared" si="0"/>
        <v>5.7961359093937377</v>
      </c>
      <c r="K55" s="50"/>
    </row>
    <row r="56" spans="1:11" x14ac:dyDescent="0.15">
      <c r="A56" s="5" t="s">
        <v>32</v>
      </c>
      <c r="B56" s="33">
        <f>'TOTAL SCH per FTE'!B56</f>
        <v>20.3</v>
      </c>
      <c r="C56" s="43">
        <v>333</v>
      </c>
      <c r="D56" s="33">
        <f t="shared" si="1"/>
        <v>16.403940886699505</v>
      </c>
      <c r="F56" s="33">
        <f>'TOTAL SCH per FTE'!F56</f>
        <v>21.55</v>
      </c>
      <c r="G56" s="43">
        <v>534</v>
      </c>
      <c r="H56" s="33">
        <f t="shared" si="0"/>
        <v>24.779582366589327</v>
      </c>
      <c r="K56" s="50"/>
    </row>
    <row r="57" spans="1:11" x14ac:dyDescent="0.15">
      <c r="A57" s="5" t="s">
        <v>31</v>
      </c>
      <c r="B57" s="33">
        <f>'TOTAL SCH per FTE'!B57</f>
        <v>17.329999999999998</v>
      </c>
      <c r="C57" s="43">
        <v>237</v>
      </c>
      <c r="D57" s="33">
        <f t="shared" si="1"/>
        <v>13.675706866705138</v>
      </c>
      <c r="F57" s="33">
        <f>'TOTAL SCH per FTE'!F57</f>
        <v>17.329999999999998</v>
      </c>
      <c r="G57" s="43">
        <v>387</v>
      </c>
      <c r="H57" s="33">
        <f t="shared" si="0"/>
        <v>22.33121754183497</v>
      </c>
      <c r="K57" s="50"/>
    </row>
    <row r="58" spans="1:11" x14ac:dyDescent="0.15">
      <c r="A58" s="5" t="s">
        <v>77</v>
      </c>
      <c r="B58" s="33">
        <f>'TOTAL SCH per FTE'!B58</f>
        <v>5.2</v>
      </c>
      <c r="C58" s="43">
        <v>105</v>
      </c>
      <c r="D58" s="33">
        <f t="shared" si="1"/>
        <v>20.19230769230769</v>
      </c>
      <c r="F58" s="33">
        <f>'TOTAL SCH per FTE'!F58</f>
        <v>6.2</v>
      </c>
      <c r="G58" s="43">
        <v>276</v>
      </c>
      <c r="H58" s="33">
        <f t="shared" si="0"/>
        <v>44.516129032258064</v>
      </c>
      <c r="K58" s="50"/>
    </row>
    <row r="59" spans="1:11" x14ac:dyDescent="0.15">
      <c r="A59" s="5" t="s">
        <v>85</v>
      </c>
      <c r="B59" s="33">
        <f>'TOTAL SCH per FTE'!B59</f>
        <v>1.5</v>
      </c>
      <c r="C59" s="43">
        <v>87</v>
      </c>
      <c r="D59" s="33">
        <f t="shared" si="1"/>
        <v>58</v>
      </c>
      <c r="F59" s="33">
        <f>'TOTAL SCH per FTE'!F59</f>
        <v>1.25</v>
      </c>
      <c r="G59" s="43">
        <v>96</v>
      </c>
      <c r="H59" s="33">
        <f t="shared" si="0"/>
        <v>76.8</v>
      </c>
      <c r="K59" s="50"/>
    </row>
    <row r="60" spans="1:11" x14ac:dyDescent="0.15">
      <c r="A60" s="13" t="s">
        <v>60</v>
      </c>
      <c r="B60" s="40">
        <f>'TOTAL SCH per FTE'!B60</f>
        <v>59.34</v>
      </c>
      <c r="C60" s="47">
        <f>SUM(C55:C59)</f>
        <v>1147</v>
      </c>
      <c r="D60" s="40">
        <f t="shared" si="1"/>
        <v>19.329288843950117</v>
      </c>
      <c r="E60" s="13"/>
      <c r="F60" s="40">
        <f>'TOTAL SCH per FTE'!F60</f>
        <v>61.34</v>
      </c>
      <c r="G60" s="47">
        <f>SUM(G55:G59)</f>
        <v>1380</v>
      </c>
      <c r="H60" s="40">
        <f t="shared" si="0"/>
        <v>22.497554613628953</v>
      </c>
      <c r="K60" s="50"/>
    </row>
    <row r="61" spans="1:11" x14ac:dyDescent="0.15">
      <c r="K61" s="50"/>
    </row>
    <row r="62" spans="1:11" x14ac:dyDescent="0.15">
      <c r="K62" s="50"/>
    </row>
    <row r="63" spans="1:11" x14ac:dyDescent="0.15">
      <c r="A63" s="16" t="s">
        <v>33</v>
      </c>
      <c r="E63" s="3"/>
      <c r="K63" s="50"/>
    </row>
    <row r="64" spans="1:11" x14ac:dyDescent="0.15">
      <c r="A64" s="5" t="s">
        <v>59</v>
      </c>
      <c r="B64" s="33">
        <f>'TOTAL SCH per FTE'!B64</f>
        <v>18.649999999999999</v>
      </c>
      <c r="C64" s="43">
        <v>2772</v>
      </c>
      <c r="D64" s="33">
        <f t="shared" si="1"/>
        <v>148.63270777479894</v>
      </c>
      <c r="F64" s="33">
        <f>'TOTAL SCH per FTE'!F64</f>
        <v>17.66</v>
      </c>
      <c r="G64" s="43">
        <v>2601</v>
      </c>
      <c r="H64" s="33">
        <f t="shared" si="0"/>
        <v>147.28199320498302</v>
      </c>
      <c r="K64" s="50"/>
    </row>
    <row r="65" spans="1:11" x14ac:dyDescent="0.15">
      <c r="A65" s="5" t="s">
        <v>34</v>
      </c>
      <c r="B65" s="33">
        <f>'TOTAL SCH per FTE'!B65</f>
        <v>51.44</v>
      </c>
      <c r="C65" s="43">
        <v>1488</v>
      </c>
      <c r="D65" s="33">
        <f t="shared" si="1"/>
        <v>28.926905132192847</v>
      </c>
      <c r="F65" s="33">
        <f>'TOTAL SCH per FTE'!F65</f>
        <v>52.69</v>
      </c>
      <c r="G65" s="43">
        <v>1489</v>
      </c>
      <c r="H65" s="33">
        <f t="shared" si="0"/>
        <v>28.259631808692351</v>
      </c>
      <c r="K65" s="50"/>
    </row>
    <row r="66" spans="1:11" x14ac:dyDescent="0.15">
      <c r="A66" s="5" t="s">
        <v>91</v>
      </c>
      <c r="B66" s="33">
        <f>'TOTAL SCH per FTE'!B66</f>
        <v>21.75</v>
      </c>
      <c r="C66" s="43">
        <v>0</v>
      </c>
      <c r="D66" s="33">
        <f t="shared" si="1"/>
        <v>0</v>
      </c>
      <c r="F66" s="33">
        <f>'TOTAL SCH per FTE'!F66</f>
        <v>8.91</v>
      </c>
      <c r="G66" s="43">
        <v>0</v>
      </c>
      <c r="H66" s="33">
        <f t="shared" si="0"/>
        <v>0</v>
      </c>
      <c r="K66" s="50"/>
    </row>
    <row r="67" spans="1:11" x14ac:dyDescent="0.15">
      <c r="A67" s="13" t="s">
        <v>61</v>
      </c>
      <c r="B67" s="40">
        <f>'TOTAL SCH per FTE'!B67</f>
        <v>91.84</v>
      </c>
      <c r="C67" s="47">
        <f>SUM(C62:C66)</f>
        <v>4260</v>
      </c>
      <c r="D67" s="40">
        <f t="shared" si="1"/>
        <v>46.385017421602782</v>
      </c>
      <c r="E67" s="13"/>
      <c r="F67" s="40">
        <f>'TOTAL SCH per FTE'!F67</f>
        <v>79.259999999999991</v>
      </c>
      <c r="G67" s="47">
        <f>SUM(G64:G66)</f>
        <v>4090</v>
      </c>
      <c r="H67" s="40">
        <f t="shared" si="0"/>
        <v>51.602321473631093</v>
      </c>
      <c r="K67" s="50"/>
    </row>
    <row r="68" spans="1:11" x14ac:dyDescent="0.15">
      <c r="K68" s="50"/>
    </row>
    <row r="69" spans="1:11" x14ac:dyDescent="0.15">
      <c r="K69" s="50"/>
    </row>
    <row r="70" spans="1:11" x14ac:dyDescent="0.15">
      <c r="A70" s="16" t="s">
        <v>35</v>
      </c>
      <c r="E70" s="3"/>
      <c r="K70" s="50"/>
    </row>
    <row r="71" spans="1:11" x14ac:dyDescent="0.15">
      <c r="A71" s="5" t="s">
        <v>97</v>
      </c>
      <c r="B71" s="33">
        <f>'TOTAL SCH per FTE'!B71</f>
        <v>1.08</v>
      </c>
      <c r="C71" s="43">
        <v>0</v>
      </c>
      <c r="D71" s="33">
        <f>IFERROR(C71/B71,"n/a")</f>
        <v>0</v>
      </c>
      <c r="F71" s="33">
        <f>'TOTAL SCH per FTE'!F71</f>
        <v>1</v>
      </c>
      <c r="G71" s="43">
        <v>0</v>
      </c>
      <c r="H71" s="33">
        <f>IFERROR(G71/F71,"n/a")</f>
        <v>0</v>
      </c>
    </row>
    <row r="72" spans="1:11" x14ac:dyDescent="0.15">
      <c r="A72" s="5" t="s">
        <v>36</v>
      </c>
      <c r="B72" s="33">
        <f>'TOTAL SCH per FTE'!B72</f>
        <v>6.87</v>
      </c>
      <c r="C72" s="43">
        <v>81</v>
      </c>
      <c r="D72" s="33">
        <f t="shared" si="1"/>
        <v>11.790393013100436</v>
      </c>
      <c r="F72" s="33">
        <f>'TOTAL SCH per FTE'!F72</f>
        <v>7.62</v>
      </c>
      <c r="G72" s="43">
        <v>76</v>
      </c>
      <c r="H72" s="33">
        <f t="shared" si="0"/>
        <v>9.9737532808398957</v>
      </c>
      <c r="K72" s="50"/>
    </row>
    <row r="73" spans="1:11" x14ac:dyDescent="0.15">
      <c r="A73" s="5" t="s">
        <v>37</v>
      </c>
      <c r="B73" s="33">
        <f>'TOTAL SCH per FTE'!B73</f>
        <v>8.9</v>
      </c>
      <c r="C73" s="43">
        <v>170</v>
      </c>
      <c r="D73" s="33">
        <f t="shared" si="1"/>
        <v>19.101123595505616</v>
      </c>
      <c r="F73" s="33">
        <f>'TOTAL SCH per FTE'!F73</f>
        <v>8.8125</v>
      </c>
      <c r="G73" s="43">
        <v>175</v>
      </c>
      <c r="H73" s="33">
        <f t="shared" si="0"/>
        <v>19.858156028368793</v>
      </c>
      <c r="K73" s="50"/>
    </row>
    <row r="74" spans="1:11" x14ac:dyDescent="0.15">
      <c r="A74" s="5" t="s">
        <v>40</v>
      </c>
      <c r="B74" s="33">
        <f>'TOTAL SCH per FTE'!B74</f>
        <v>14</v>
      </c>
      <c r="C74" s="43">
        <v>348</v>
      </c>
      <c r="D74" s="33">
        <f t="shared" si="1"/>
        <v>24.857142857142858</v>
      </c>
      <c r="F74" s="33">
        <f>'TOTAL SCH per FTE'!F74</f>
        <v>15</v>
      </c>
      <c r="G74" s="43">
        <v>486</v>
      </c>
      <c r="H74" s="33">
        <f t="shared" si="0"/>
        <v>32.4</v>
      </c>
      <c r="K74" s="50"/>
    </row>
    <row r="75" spans="1:11" x14ac:dyDescent="0.15">
      <c r="A75" s="5" t="s">
        <v>38</v>
      </c>
      <c r="B75" s="33">
        <f>'TOTAL SCH per FTE'!B75</f>
        <v>11.166666666666668</v>
      </c>
      <c r="C75" s="43">
        <v>202</v>
      </c>
      <c r="D75" s="33">
        <f t="shared" si="1"/>
        <v>18.089552238805968</v>
      </c>
      <c r="F75" s="33">
        <f>'TOTAL SCH per FTE'!F75</f>
        <v>10.75</v>
      </c>
      <c r="G75" s="43">
        <v>140</v>
      </c>
      <c r="H75" s="33">
        <f t="shared" si="0"/>
        <v>13.023255813953488</v>
      </c>
      <c r="K75" s="50"/>
    </row>
    <row r="76" spans="1:11" x14ac:dyDescent="0.15">
      <c r="A76" s="5" t="s">
        <v>78</v>
      </c>
      <c r="B76" s="33">
        <f>'TOTAL SCH per FTE'!B76</f>
        <v>8.98</v>
      </c>
      <c r="C76" s="43">
        <v>244</v>
      </c>
      <c r="D76" s="33">
        <f t="shared" si="1"/>
        <v>27.171492204899774</v>
      </c>
      <c r="F76" s="33">
        <f>'TOTAL SCH per FTE'!F76</f>
        <v>9.3133333333333344</v>
      </c>
      <c r="G76" s="43">
        <v>174</v>
      </c>
      <c r="H76" s="33">
        <f t="shared" si="0"/>
        <v>18.682891911238364</v>
      </c>
      <c r="K76" s="50"/>
    </row>
    <row r="77" spans="1:11" x14ac:dyDescent="0.15">
      <c r="A77" s="5" t="s">
        <v>39</v>
      </c>
      <c r="B77" s="33">
        <f>'TOTAL SCH per FTE'!B77</f>
        <v>7.3</v>
      </c>
      <c r="C77" s="43">
        <v>126</v>
      </c>
      <c r="D77" s="33">
        <f t="shared" si="1"/>
        <v>17.260273972602739</v>
      </c>
      <c r="F77" s="33">
        <f>'TOTAL SCH per FTE'!F77</f>
        <v>7.3</v>
      </c>
      <c r="G77" s="43">
        <v>126</v>
      </c>
      <c r="H77" s="33">
        <f t="shared" si="0"/>
        <v>17.260273972602739</v>
      </c>
      <c r="K77" s="50"/>
    </row>
    <row r="78" spans="1:11" x14ac:dyDescent="0.15">
      <c r="A78" s="5" t="s">
        <v>86</v>
      </c>
      <c r="B78" s="33">
        <f>'TOTAL SCH per FTE'!B78</f>
        <v>0.57999999999999996</v>
      </c>
      <c r="C78" s="43">
        <v>40</v>
      </c>
      <c r="D78" s="33">
        <f t="shared" si="1"/>
        <v>68.965517241379317</v>
      </c>
      <c r="F78" s="33">
        <f>'TOTAL SCH per FTE'!F78</f>
        <v>0.66</v>
      </c>
      <c r="G78" s="43">
        <v>52</v>
      </c>
      <c r="H78" s="33">
        <f t="shared" ref="H78:H107" si="2">IFERROR(G78/F78,"n/a")</f>
        <v>78.787878787878782</v>
      </c>
      <c r="K78" s="50"/>
    </row>
    <row r="79" spans="1:11" x14ac:dyDescent="0.15">
      <c r="A79" s="13" t="s">
        <v>62</v>
      </c>
      <c r="B79" s="40">
        <f>'TOTAL SCH per FTE'!B79</f>
        <v>58.876666666666665</v>
      </c>
      <c r="C79" s="47">
        <f>SUM(C71:C78)</f>
        <v>1211</v>
      </c>
      <c r="D79" s="40">
        <f t="shared" ref="D79:D107" si="3">IFERROR(C79/B79,"n/a")</f>
        <v>20.568419860725811</v>
      </c>
      <c r="E79" s="13"/>
      <c r="F79" s="40">
        <f>'TOTAL SCH per FTE'!F79</f>
        <v>60.455833333333331</v>
      </c>
      <c r="G79" s="47">
        <f>SUM(G71:G78)</f>
        <v>1229</v>
      </c>
      <c r="H79" s="40">
        <f t="shared" si="2"/>
        <v>20.328890236674155</v>
      </c>
      <c r="K79" s="50"/>
    </row>
    <row r="80" spans="1:11" x14ac:dyDescent="0.15">
      <c r="K80" s="50"/>
    </row>
    <row r="81" spans="1:11" x14ac:dyDescent="0.15">
      <c r="K81" s="50"/>
    </row>
    <row r="82" spans="1:11" x14ac:dyDescent="0.15">
      <c r="A82" s="13" t="s">
        <v>75</v>
      </c>
      <c r="B82" s="40">
        <f>'TOTAL SCH per FTE'!B82</f>
        <v>27.633333</v>
      </c>
      <c r="C82" s="47">
        <v>271</v>
      </c>
      <c r="D82" s="40">
        <f t="shared" si="3"/>
        <v>9.8069964994812597</v>
      </c>
      <c r="E82" s="13"/>
      <c r="F82" s="40">
        <f>'TOTAL SCH per FTE'!F82</f>
        <v>27.55</v>
      </c>
      <c r="G82" s="47">
        <v>258</v>
      </c>
      <c r="H82" s="40">
        <f t="shared" si="2"/>
        <v>9.3647912885662432</v>
      </c>
      <c r="K82" s="50"/>
    </row>
    <row r="83" spans="1:11" x14ac:dyDescent="0.15">
      <c r="A83" s="17"/>
      <c r="B83" s="41"/>
      <c r="C83" s="48"/>
      <c r="D83" s="41"/>
      <c r="E83" s="8"/>
      <c r="F83" s="41"/>
      <c r="G83" s="48"/>
      <c r="H83" s="41"/>
      <c r="K83" s="50"/>
    </row>
    <row r="84" spans="1:11" x14ac:dyDescent="0.15">
      <c r="K84" s="50"/>
    </row>
    <row r="85" spans="1:11" x14ac:dyDescent="0.15">
      <c r="A85" s="13" t="s">
        <v>41</v>
      </c>
      <c r="B85" s="40">
        <f>'TOTAL SCH per FTE'!B85</f>
        <v>35.840000000000003</v>
      </c>
      <c r="C85" s="47">
        <v>6504</v>
      </c>
      <c r="D85" s="40">
        <f t="shared" si="3"/>
        <v>181.47321428571428</v>
      </c>
      <c r="E85" s="13"/>
      <c r="F85" s="40">
        <f>'TOTAL SCH per FTE'!F85</f>
        <v>40.92</v>
      </c>
      <c r="G85" s="47">
        <v>6445</v>
      </c>
      <c r="H85" s="40">
        <f t="shared" si="2"/>
        <v>157.50244379276637</v>
      </c>
      <c r="K85" s="50"/>
    </row>
    <row r="86" spans="1:11" x14ac:dyDescent="0.15">
      <c r="K86" s="50"/>
    </row>
    <row r="87" spans="1:11" x14ac:dyDescent="0.15">
      <c r="K87" s="50"/>
    </row>
    <row r="88" spans="1:11" x14ac:dyDescent="0.15">
      <c r="A88" s="16" t="s">
        <v>42</v>
      </c>
      <c r="E88" s="3"/>
      <c r="K88" s="50"/>
    </row>
    <row r="89" spans="1:11" x14ac:dyDescent="0.15">
      <c r="A89" s="5" t="s">
        <v>44</v>
      </c>
      <c r="B89" s="33">
        <f>'TOTAL SCH per FTE'!B89</f>
        <v>3.8899999999999997</v>
      </c>
      <c r="C89" s="43">
        <v>179</v>
      </c>
      <c r="D89" s="33">
        <f t="shared" si="3"/>
        <v>46.015424164524426</v>
      </c>
      <c r="F89" s="33">
        <f>'TOTAL SCH per FTE'!F89</f>
        <v>3.8899999999999997</v>
      </c>
      <c r="G89" s="43">
        <v>156</v>
      </c>
      <c r="H89" s="33">
        <f t="shared" si="2"/>
        <v>40.102827763496144</v>
      </c>
      <c r="K89" s="50"/>
    </row>
    <row r="90" spans="1:11" x14ac:dyDescent="0.15">
      <c r="A90" s="5" t="s">
        <v>45</v>
      </c>
      <c r="B90" s="33">
        <f>'TOTAL SCH per FTE'!B90</f>
        <v>4.55</v>
      </c>
      <c r="C90" s="43">
        <v>203</v>
      </c>
      <c r="D90" s="33">
        <f t="shared" si="3"/>
        <v>44.61538461538462</v>
      </c>
      <c r="F90" s="33">
        <f>'TOTAL SCH per FTE'!F90</f>
        <v>4.55</v>
      </c>
      <c r="G90" s="43">
        <v>227</v>
      </c>
      <c r="H90" s="33">
        <f t="shared" si="2"/>
        <v>49.890109890109891</v>
      </c>
      <c r="K90" s="50"/>
    </row>
    <row r="91" spans="1:11" x14ac:dyDescent="0.15">
      <c r="A91" s="5" t="s">
        <v>47</v>
      </c>
      <c r="B91" s="33">
        <f>'TOTAL SCH per FTE'!B91</f>
        <v>5.3666666666666671</v>
      </c>
      <c r="C91" s="43">
        <v>142</v>
      </c>
      <c r="D91" s="33">
        <f t="shared" si="3"/>
        <v>26.459627329192543</v>
      </c>
      <c r="F91" s="33">
        <f>'TOTAL SCH per FTE'!F91</f>
        <v>4.95</v>
      </c>
      <c r="G91" s="43">
        <v>134</v>
      </c>
      <c r="H91" s="33">
        <f t="shared" si="2"/>
        <v>27.070707070707069</v>
      </c>
      <c r="K91" s="50"/>
    </row>
    <row r="92" spans="1:11" x14ac:dyDescent="0.15">
      <c r="A92" s="5" t="s">
        <v>46</v>
      </c>
      <c r="B92" s="33">
        <f>'TOTAL SCH per FTE'!B92</f>
        <v>7.07</v>
      </c>
      <c r="C92" s="43">
        <v>141</v>
      </c>
      <c r="D92" s="33">
        <f t="shared" si="3"/>
        <v>19.943422913719942</v>
      </c>
      <c r="F92" s="33">
        <f>'TOTAL SCH per FTE'!F92</f>
        <v>7.2366666999999998</v>
      </c>
      <c r="G92" s="43">
        <v>150</v>
      </c>
      <c r="H92" s="33">
        <f t="shared" si="2"/>
        <v>20.727775123317482</v>
      </c>
      <c r="K92" s="50"/>
    </row>
    <row r="93" spans="1:11" x14ac:dyDescent="0.15">
      <c r="A93" s="5" t="s">
        <v>43</v>
      </c>
      <c r="B93" s="33">
        <f>'TOTAL SCH per FTE'!B93</f>
        <v>7.12</v>
      </c>
      <c r="C93" s="43">
        <v>153</v>
      </c>
      <c r="D93" s="33">
        <f t="shared" si="3"/>
        <v>21.488764044943821</v>
      </c>
      <c r="F93" s="33">
        <f>'TOTAL SCH per FTE'!F93</f>
        <v>8.2866666666666671</v>
      </c>
      <c r="G93" s="43">
        <v>241</v>
      </c>
      <c r="H93" s="33">
        <f t="shared" si="2"/>
        <v>29.08286403861625</v>
      </c>
      <c r="K93" s="50"/>
    </row>
    <row r="94" spans="1:11" x14ac:dyDescent="0.15">
      <c r="A94" s="5" t="s">
        <v>48</v>
      </c>
      <c r="B94" s="33">
        <f>'TOTAL SCH per FTE'!B94</f>
        <v>24.449999999999996</v>
      </c>
      <c r="C94" s="43">
        <v>2002</v>
      </c>
      <c r="D94" s="33">
        <f t="shared" si="3"/>
        <v>81.881390593047044</v>
      </c>
      <c r="F94" s="33">
        <f>'TOTAL SCH per FTE'!F94</f>
        <v>23.86666666666666</v>
      </c>
      <c r="G94" s="43">
        <v>1894</v>
      </c>
      <c r="H94" s="33">
        <f t="shared" si="2"/>
        <v>79.357541899441358</v>
      </c>
      <c r="K94" s="50"/>
    </row>
    <row r="95" spans="1:11" x14ac:dyDescent="0.15">
      <c r="A95" s="13" t="s">
        <v>63</v>
      </c>
      <c r="B95" s="40">
        <f>'TOTAL SCH per FTE'!B95</f>
        <v>52.446666666666658</v>
      </c>
      <c r="C95" s="47">
        <f>SUM(C89:C94)</f>
        <v>2820</v>
      </c>
      <c r="D95" s="40">
        <f t="shared" si="3"/>
        <v>53.76890809711454</v>
      </c>
      <c r="E95" s="13"/>
      <c r="F95" s="40">
        <f>'TOTAL SCH per FTE'!F95</f>
        <v>52.78000003333333</v>
      </c>
      <c r="G95" s="47">
        <f>SUM(G89:G94)</f>
        <v>2802</v>
      </c>
      <c r="H95" s="40">
        <f t="shared" si="2"/>
        <v>53.088290985797471</v>
      </c>
      <c r="K95" s="50"/>
    </row>
    <row r="98" spans="1:9" x14ac:dyDescent="0.15">
      <c r="A98" s="16" t="s">
        <v>71</v>
      </c>
      <c r="E98" s="3"/>
    </row>
    <row r="99" spans="1:9" x14ac:dyDescent="0.15">
      <c r="A99" s="5" t="s">
        <v>81</v>
      </c>
      <c r="B99" s="33">
        <f>'TOTAL SCH per FTE'!B99</f>
        <v>0</v>
      </c>
      <c r="C99" s="43">
        <v>0</v>
      </c>
      <c r="D99" s="33" t="str">
        <f t="shared" si="3"/>
        <v>n/a</v>
      </c>
      <c r="F99" s="33">
        <f>'TOTAL SCH per FTE'!F99</f>
        <v>0.25</v>
      </c>
      <c r="G99" s="43">
        <v>0</v>
      </c>
      <c r="H99" s="33">
        <f t="shared" si="2"/>
        <v>0</v>
      </c>
      <c r="I99" s="9" t="s">
        <v>28</v>
      </c>
    </row>
    <row r="100" spans="1:9" x14ac:dyDescent="0.15">
      <c r="A100" s="5" t="s">
        <v>53</v>
      </c>
      <c r="B100" s="33">
        <f>'TOTAL SCH per FTE'!B100</f>
        <v>1.25</v>
      </c>
      <c r="C100" s="43">
        <v>0</v>
      </c>
      <c r="D100" s="33">
        <f t="shared" si="3"/>
        <v>0</v>
      </c>
      <c r="F100" s="33">
        <f>'TOTAL SCH per FTE'!F100</f>
        <v>2.33</v>
      </c>
      <c r="G100" s="43">
        <v>0</v>
      </c>
      <c r="H100" s="33">
        <f t="shared" si="2"/>
        <v>0</v>
      </c>
    </row>
    <row r="101" spans="1:9" x14ac:dyDescent="0.15">
      <c r="A101" s="5" t="s">
        <v>74</v>
      </c>
      <c r="B101" s="33">
        <f>'TOTAL SCH per FTE'!B101</f>
        <v>4.25</v>
      </c>
      <c r="C101" s="43">
        <v>0</v>
      </c>
      <c r="D101" s="33">
        <f t="shared" si="3"/>
        <v>0</v>
      </c>
      <c r="F101" s="33">
        <f>'TOTAL SCH per FTE'!F101</f>
        <v>3.75</v>
      </c>
      <c r="G101" s="43">
        <v>0</v>
      </c>
      <c r="H101" s="33">
        <f t="shared" si="2"/>
        <v>0</v>
      </c>
    </row>
    <row r="102" spans="1:9" x14ac:dyDescent="0.15">
      <c r="A102" s="5" t="s">
        <v>87</v>
      </c>
      <c r="B102" s="33">
        <f>'TOTAL SCH per FTE'!B102</f>
        <v>0.83</v>
      </c>
      <c r="C102" s="43">
        <v>6</v>
      </c>
      <c r="D102" s="33">
        <f t="shared" si="3"/>
        <v>7.2289156626506026</v>
      </c>
      <c r="F102" s="33">
        <f>'TOTAL SCH per FTE'!F102</f>
        <v>1</v>
      </c>
      <c r="G102" s="43">
        <v>24</v>
      </c>
      <c r="H102" s="33">
        <f t="shared" si="2"/>
        <v>24</v>
      </c>
    </row>
    <row r="103" spans="1:9" x14ac:dyDescent="0.15">
      <c r="A103" s="5" t="s">
        <v>84</v>
      </c>
      <c r="B103" s="33">
        <f>'TOTAL SCH per FTE'!B103</f>
        <v>0.5</v>
      </c>
      <c r="C103" s="43">
        <v>0</v>
      </c>
      <c r="D103" s="33">
        <f t="shared" si="3"/>
        <v>0</v>
      </c>
      <c r="F103" s="33">
        <f>'TOTAL SCH per FTE'!F103</f>
        <v>0.5</v>
      </c>
      <c r="G103" s="43">
        <v>0</v>
      </c>
      <c r="H103" s="33">
        <f t="shared" si="2"/>
        <v>0</v>
      </c>
    </row>
    <row r="104" spans="1:9" x14ac:dyDescent="0.15">
      <c r="A104" s="13" t="s">
        <v>54</v>
      </c>
      <c r="B104" s="40">
        <f>'TOTAL SCH per FTE'!B104</f>
        <v>6.83</v>
      </c>
      <c r="C104" s="47">
        <f>SUM(C99:C103)</f>
        <v>6</v>
      </c>
      <c r="D104" s="40">
        <f t="shared" si="3"/>
        <v>0.87847730600292828</v>
      </c>
      <c r="E104" s="13"/>
      <c r="F104" s="40">
        <f>'TOTAL SCH per FTE'!F104</f>
        <v>7.83</v>
      </c>
      <c r="G104" s="47">
        <f>SUM(G99:G103)</f>
        <v>24</v>
      </c>
      <c r="H104" s="40">
        <f t="shared" si="2"/>
        <v>3.0651340996168583</v>
      </c>
    </row>
    <row r="105" spans="1:9" x14ac:dyDescent="0.15">
      <c r="F105" s="41"/>
    </row>
    <row r="107" spans="1:9" x14ac:dyDescent="0.15">
      <c r="A107" s="13" t="s">
        <v>55</v>
      </c>
      <c r="B107" s="40">
        <f>'TOTAL SCH per FTE'!B107</f>
        <v>934.46796633666679</v>
      </c>
      <c r="C107" s="47">
        <f>C38+C60+C67+C79+C85+C95+C41+C51+C82+C104</f>
        <v>25043</v>
      </c>
      <c r="D107" s="40">
        <f t="shared" si="3"/>
        <v>26.799206502684541</v>
      </c>
      <c r="E107" s="13"/>
      <c r="F107" s="40">
        <f>'TOTAL SCH per FTE'!F107</f>
        <v>944.79046703366657</v>
      </c>
      <c r="G107" s="47">
        <f>G104+G51+G41+G95+G85+G79+G67+G60+G38+G82</f>
        <v>24450</v>
      </c>
      <c r="H107" s="40">
        <f t="shared" si="2"/>
        <v>25.878753917537942</v>
      </c>
    </row>
    <row r="109" spans="1:9" x14ac:dyDescent="0.15">
      <c r="G109" s="43" t="s">
        <v>28</v>
      </c>
    </row>
    <row r="110" spans="1:9" x14ac:dyDescent="0.15">
      <c r="C110" s="43" t="s">
        <v>28</v>
      </c>
      <c r="G110" s="43" t="s">
        <v>28</v>
      </c>
    </row>
    <row r="111" spans="1:9" x14ac:dyDescent="0.15">
      <c r="C111" s="43" t="s">
        <v>28</v>
      </c>
      <c r="H111" s="39"/>
    </row>
    <row r="112" spans="1:9" x14ac:dyDescent="0.15">
      <c r="H112" s="39"/>
    </row>
    <row r="113" spans="7:8" x14ac:dyDescent="0.15">
      <c r="G113" s="43" t="s">
        <v>28</v>
      </c>
      <c r="H113" s="39"/>
    </row>
    <row r="114" spans="7:8" x14ac:dyDescent="0.15">
      <c r="H114" s="39"/>
    </row>
    <row r="115" spans="7:8" x14ac:dyDescent="0.15">
      <c r="H115" s="39"/>
    </row>
    <row r="116" spans="7:8" x14ac:dyDescent="0.15">
      <c r="H116" s="39"/>
    </row>
  </sheetData>
  <sheetProtection password="9BF1" sheet="1" objects="1" scenarios="1"/>
  <mergeCells count="6">
    <mergeCell ref="A1:H1"/>
    <mergeCell ref="A2:H2"/>
    <mergeCell ref="A3:H3"/>
    <mergeCell ref="A4:H4"/>
    <mergeCell ref="B7:D7"/>
    <mergeCell ref="F7:H7"/>
  </mergeCells>
  <conditionalFormatting sqref="A12:H35 A71:H71 A99:H103">
    <cfRule type="expression" dxfId="5" priority="7">
      <formula>MOD(ROW(),2)=0</formula>
    </cfRule>
  </conditionalFormatting>
  <conditionalFormatting sqref="A45:H50">
    <cfRule type="expression" dxfId="4" priority="6">
      <formula>MOD(ROW(),2)=0</formula>
    </cfRule>
  </conditionalFormatting>
  <conditionalFormatting sqref="A55:H59">
    <cfRule type="expression" dxfId="3" priority="5">
      <formula>MOD(ROW(),2)=0</formula>
    </cfRule>
  </conditionalFormatting>
  <conditionalFormatting sqref="A64:H66">
    <cfRule type="expression" dxfId="2" priority="4">
      <formula>MOD(ROW(),2)=0</formula>
    </cfRule>
  </conditionalFormatting>
  <conditionalFormatting sqref="A72:H78">
    <cfRule type="expression" dxfId="1" priority="3">
      <formula>MOD(ROW(),2)=0</formula>
    </cfRule>
  </conditionalFormatting>
  <conditionalFormatting sqref="A89:H94">
    <cfRule type="expression" dxfId="0" priority="2">
      <formula>MOD(ROW(),2)=0</formula>
    </cfRule>
  </conditionalFormatting>
  <printOptions horizontalCentered="1"/>
  <pageMargins left="0.75" right="0.75" top="1" bottom="1" header="0.5" footer="0.5"/>
  <pageSetup fitToHeight="0" orientation="portrait" r:id="rId1"/>
  <headerFooter alignWithMargins="0">
    <oddFooter>&amp;L&amp;"Arial,Italic"&amp;8NOTE:  Credit hours and FTE from all campuses were included.&amp;R&amp;"Arial,Italic"&amp;8Prepared by Institutional Research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2:F13"/>
  <sheetViews>
    <sheetView workbookViewId="0">
      <selection activeCell="F10" sqref="F10"/>
    </sheetView>
  </sheetViews>
  <sheetFormatPr defaultRowHeight="12.75" x14ac:dyDescent="0.2"/>
  <sheetData>
    <row r="2" spans="1:6" x14ac:dyDescent="0.2">
      <c r="A2" s="51" t="s">
        <v>92</v>
      </c>
    </row>
    <row r="4" spans="1:6" x14ac:dyDescent="0.2">
      <c r="A4" s="51" t="s">
        <v>93</v>
      </c>
    </row>
    <row r="5" spans="1:6" x14ac:dyDescent="0.2">
      <c r="A5" s="51" t="s">
        <v>94</v>
      </c>
    </row>
    <row r="7" spans="1:6" x14ac:dyDescent="0.2">
      <c r="B7" s="51" t="s">
        <v>95</v>
      </c>
      <c r="C7">
        <v>101</v>
      </c>
      <c r="E7" s="51" t="s">
        <v>96</v>
      </c>
      <c r="F7">
        <v>110</v>
      </c>
    </row>
    <row r="8" spans="1:6" x14ac:dyDescent="0.2">
      <c r="C8">
        <v>105</v>
      </c>
      <c r="F8">
        <v>111</v>
      </c>
    </row>
    <row r="9" spans="1:6" x14ac:dyDescent="0.2">
      <c r="C9">
        <v>202</v>
      </c>
    </row>
    <row r="10" spans="1:6" x14ac:dyDescent="0.2">
      <c r="C10">
        <v>301</v>
      </c>
    </row>
    <row r="11" spans="1:6" x14ac:dyDescent="0.2">
      <c r="C11">
        <v>305</v>
      </c>
    </row>
    <row r="12" spans="1:6" x14ac:dyDescent="0.2">
      <c r="C12">
        <v>310</v>
      </c>
    </row>
    <row r="13" spans="1:6" x14ac:dyDescent="0.2">
      <c r="C13">
        <v>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TOTAL SCH per FTE</vt:lpstr>
      <vt:lpstr>Ugrad SCH per FTE</vt:lpstr>
      <vt:lpstr>GRAD SCH per FTE</vt:lpstr>
      <vt:lpstr>Note</vt:lpstr>
      <vt:lpstr>'GRAD SCH per FTE'!Print_Area</vt:lpstr>
      <vt:lpstr>'TOTAL SCH per FTE'!Print_Area</vt:lpstr>
      <vt:lpstr>'Ugrad SCH per FTE'!Print_Area</vt:lpstr>
      <vt:lpstr>'GRAD SCH per FTE'!Print_Titles</vt:lpstr>
      <vt:lpstr>'TOTAL SCH per FTE'!Print_Titles</vt:lpstr>
      <vt:lpstr>'Ugrad SCH per FTE'!Print_Titles</vt:lpstr>
    </vt:vector>
  </TitlesOfParts>
  <Company>University of Mississippi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Harrington</dc:creator>
  <cp:lastModifiedBy>adweber</cp:lastModifiedBy>
  <cp:lastPrinted>2013-06-06T15:10:57Z</cp:lastPrinted>
  <dcterms:created xsi:type="dcterms:W3CDTF">2005-06-18T20:23:13Z</dcterms:created>
  <dcterms:modified xsi:type="dcterms:W3CDTF">2015-03-17T21:37:16Z</dcterms:modified>
</cp:coreProperties>
</file>