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76" windowWidth="11505" windowHeight="11640" activeTab="0"/>
  </bookViews>
  <sheets>
    <sheet name="Total SCH per FTE" sheetId="1" r:id="rId1"/>
    <sheet name="Grad SCH per FTE" sheetId="2" r:id="rId2"/>
    <sheet name="Ugrad SCH per FTE" sheetId="3" r:id="rId3"/>
  </sheets>
  <definedNames>
    <definedName name="_xlnm.Print_Titles" localSheetId="1">'Grad SCH per FTE'!$6:$8</definedName>
    <definedName name="_xlnm.Print_Titles" localSheetId="0">'Total SCH per FTE'!$1:$8</definedName>
    <definedName name="_xlnm.Print_Titles" localSheetId="2">'Ugrad SCH per FTE'!$5:$8</definedName>
  </definedNames>
  <calcPr fullCalcOnLoad="1"/>
</workbook>
</file>

<file path=xl/sharedStrings.xml><?xml version="1.0" encoding="utf-8"?>
<sst xmlns="http://schemas.openxmlformats.org/spreadsheetml/2006/main" count="282" uniqueCount="90">
  <si>
    <t>UNIVERSITY OF MISSISSIPPI</t>
  </si>
  <si>
    <t>STUDENT CREDIT HOUR PER FTE FACULTY</t>
  </si>
  <si>
    <t>FACULTY</t>
  </si>
  <si>
    <t>STUDENT</t>
  </si>
  <si>
    <t>CR HR</t>
  </si>
  <si>
    <t>COLLEGE OF LIBERAL ARTS</t>
  </si>
  <si>
    <t>FTE</t>
  </si>
  <si>
    <t>PER FTE</t>
  </si>
  <si>
    <t>Aerospace Studies</t>
  </si>
  <si>
    <t>Art</t>
  </si>
  <si>
    <t>Biology</t>
  </si>
  <si>
    <t>African-Amer Studies</t>
  </si>
  <si>
    <t>Chemistry</t>
  </si>
  <si>
    <t>Classics</t>
  </si>
  <si>
    <t>Economics</t>
  </si>
  <si>
    <t>English</t>
  </si>
  <si>
    <t>History</t>
  </si>
  <si>
    <t>Journalism</t>
  </si>
  <si>
    <t>Mathematics</t>
  </si>
  <si>
    <t>Military Science</t>
  </si>
  <si>
    <t>Modern Languages</t>
  </si>
  <si>
    <t>Music</t>
  </si>
  <si>
    <t>Naval Science</t>
  </si>
  <si>
    <t>Philosophy</t>
  </si>
  <si>
    <t>Physics/Astronomy</t>
  </si>
  <si>
    <t>Political Science</t>
  </si>
  <si>
    <t>Psychology</t>
  </si>
  <si>
    <t>Sociology/Anthropology</t>
  </si>
  <si>
    <t>Southern Studies</t>
  </si>
  <si>
    <t>Theatre Arts</t>
  </si>
  <si>
    <t xml:space="preserve"> </t>
  </si>
  <si>
    <t>SCHOOL OF BUSINESS</t>
  </si>
  <si>
    <t>Finance</t>
  </si>
  <si>
    <t>Marketing</t>
  </si>
  <si>
    <t>Management</t>
  </si>
  <si>
    <t>MIS</t>
  </si>
  <si>
    <t>SCHOOL OF EDUCATION</t>
  </si>
  <si>
    <t>Curriculum &amp; Instruction</t>
  </si>
  <si>
    <t>SCHOOL OF ENGINEERING</t>
  </si>
  <si>
    <t>Chemical Engineering</t>
  </si>
  <si>
    <t>Civil Engineering</t>
  </si>
  <si>
    <t>Electrical Engineering</t>
  </si>
  <si>
    <t>Geological Engineering</t>
  </si>
  <si>
    <t>Mechanical Engineering</t>
  </si>
  <si>
    <t>Computer Science</t>
  </si>
  <si>
    <t>SCHOOL OF LAW</t>
  </si>
  <si>
    <t>SCHOOL OF PHARMACY</t>
  </si>
  <si>
    <t>Pharmacy Administration</t>
  </si>
  <si>
    <t>Medicinal Chemistry</t>
  </si>
  <si>
    <t>Pharmaceutics</t>
  </si>
  <si>
    <t>Pharmacology</t>
  </si>
  <si>
    <t>Pharmacognosy</t>
  </si>
  <si>
    <t>Pharmacy Practice</t>
  </si>
  <si>
    <t>SCHOOL OF ACCOUNTANCY</t>
  </si>
  <si>
    <t>Communicative Disorders</t>
  </si>
  <si>
    <t>Legal Studies</t>
  </si>
  <si>
    <t>Family and Consumer Science</t>
  </si>
  <si>
    <t>Health, Exer Science and Rec Mgmt</t>
  </si>
  <si>
    <t>Social Work</t>
  </si>
  <si>
    <t>International Studies</t>
  </si>
  <si>
    <t>Honors College</t>
  </si>
  <si>
    <t>TOTAL MISCELLANEOUS</t>
  </si>
  <si>
    <t>TOTAL UNIVERSITY</t>
  </si>
  <si>
    <t>SUBTOTAL</t>
  </si>
  <si>
    <t>Dean's Office (LIBA)</t>
  </si>
  <si>
    <t>General Instructional Expense</t>
  </si>
  <si>
    <t>TOTAL LIBERAL ARTS</t>
  </si>
  <si>
    <t>Leadership/Counselor Ed</t>
  </si>
  <si>
    <t>TOTAL BUSINESS</t>
  </si>
  <si>
    <t xml:space="preserve">TOTAL EDUCATION </t>
  </si>
  <si>
    <t>TOTAL ENGINEERING</t>
  </si>
  <si>
    <t>TOTAL PHARMACY</t>
  </si>
  <si>
    <t>TOTAL APPLIED SCIENCES</t>
  </si>
  <si>
    <t>SCHOOL OF APPLIED SCIENCES</t>
  </si>
  <si>
    <t>GRADUATE HOURS ONLY</t>
  </si>
  <si>
    <t>UNDERGRAD HOURS ONLY</t>
  </si>
  <si>
    <t>Speech</t>
  </si>
  <si>
    <t>Gender Studies</t>
  </si>
  <si>
    <t xml:space="preserve">Miscellaneous </t>
  </si>
  <si>
    <t>Public Policy Leadership</t>
  </si>
  <si>
    <t>INCLUDES ALL CAMPUSES</t>
  </si>
  <si>
    <t xml:space="preserve">           FALL SEMESTER 2008-09      </t>
  </si>
  <si>
    <t>SPRING SEMESTER 2008-09</t>
  </si>
  <si>
    <t>ACADEMIC YEAR 2008-09</t>
  </si>
  <si>
    <t xml:space="preserve">           FALL SEMESTER 2008-09   </t>
  </si>
  <si>
    <t>Outreach</t>
  </si>
  <si>
    <t>MISCELLANEOUS DEPARTMENTS</t>
  </si>
  <si>
    <t>GRADUATE STUDENT CREDIT HOUR PER FTE FACULTY</t>
  </si>
  <si>
    <t>UNDERGRADUATE STUDENT CREDIT HOUR PER FTE FACULTY</t>
  </si>
  <si>
    <t>FALL SEMESTER 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</si>
</sst>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0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2" fontId="3" fillId="33" borderId="11" xfId="0" applyNumberFormat="1" applyFont="1" applyFill="1" applyBorder="1" applyAlignment="1">
      <alignment horizontal="right"/>
    </xf>
    <xf numFmtId="2" fontId="3" fillId="33" borderId="22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3" fillId="33" borderId="26" xfId="0" applyNumberFormat="1" applyFont="1" applyFill="1" applyBorder="1" applyAlignment="1">
      <alignment horizontal="right"/>
    </xf>
    <xf numFmtId="2" fontId="2" fillId="33" borderId="2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2" fontId="2" fillId="33" borderId="26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22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right"/>
    </xf>
    <xf numFmtId="2" fontId="2" fillId="33" borderId="25" xfId="0" applyNumberFormat="1" applyFont="1" applyFill="1" applyBorder="1" applyAlignment="1">
      <alignment horizontal="right"/>
    </xf>
    <xf numFmtId="2" fontId="2" fillId="33" borderId="27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3" borderId="2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right"/>
    </xf>
    <xf numFmtId="2" fontId="3" fillId="33" borderId="28" xfId="0" applyNumberFormat="1" applyFont="1" applyFill="1" applyBorder="1" applyAlignment="1">
      <alignment horizontal="right"/>
    </xf>
    <xf numFmtId="2" fontId="3" fillId="33" borderId="29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2" fontId="2" fillId="33" borderId="30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2" fontId="2" fillId="33" borderId="31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 horizontal="right"/>
    </xf>
    <xf numFmtId="2" fontId="2" fillId="33" borderId="32" xfId="0" applyNumberFormat="1" applyFont="1" applyFill="1" applyBorder="1" applyAlignment="1">
      <alignment horizontal="right"/>
    </xf>
    <xf numFmtId="2" fontId="2" fillId="33" borderId="33" xfId="0" applyNumberFormat="1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2" fontId="2" fillId="33" borderId="23" xfId="0" applyNumberFormat="1" applyFont="1" applyFill="1" applyBorder="1" applyAlignment="1">
      <alignment horizontal="right"/>
    </xf>
    <xf numFmtId="0" fontId="4" fillId="34" borderId="21" xfId="0" applyFont="1" applyFill="1" applyBorder="1" applyAlignment="1">
      <alignment/>
    </xf>
    <xf numFmtId="0" fontId="47" fillId="35" borderId="21" xfId="0" applyFont="1" applyFill="1" applyBorder="1" applyAlignment="1">
      <alignment/>
    </xf>
    <xf numFmtId="0" fontId="47" fillId="35" borderId="22" xfId="0" applyFont="1" applyFill="1" applyBorder="1" applyAlignment="1">
      <alignment horizontal="right"/>
    </xf>
    <xf numFmtId="3" fontId="47" fillId="35" borderId="0" xfId="0" applyNumberFormat="1" applyFont="1" applyFill="1" applyBorder="1" applyAlignment="1">
      <alignment horizontal="right"/>
    </xf>
    <xf numFmtId="2" fontId="47" fillId="35" borderId="26" xfId="0" applyNumberFormat="1" applyFont="1" applyFill="1" applyBorder="1" applyAlignment="1">
      <alignment horizontal="right"/>
    </xf>
    <xf numFmtId="0" fontId="47" fillId="35" borderId="0" xfId="0" applyFont="1" applyFill="1" applyBorder="1" applyAlignment="1">
      <alignment horizontal="right"/>
    </xf>
    <xf numFmtId="2" fontId="47" fillId="35" borderId="22" xfId="0" applyNumberFormat="1" applyFont="1" applyFill="1" applyBorder="1" applyAlignment="1">
      <alignment horizontal="right"/>
    </xf>
    <xf numFmtId="3" fontId="48" fillId="35" borderId="0" xfId="0" applyNumberFormat="1" applyFont="1" applyFill="1" applyBorder="1" applyAlignment="1">
      <alignment horizontal="right"/>
    </xf>
    <xf numFmtId="2" fontId="48" fillId="35" borderId="26" xfId="0" applyNumberFormat="1" applyFont="1" applyFill="1" applyBorder="1" applyAlignment="1">
      <alignment horizontal="right"/>
    </xf>
    <xf numFmtId="0" fontId="48" fillId="35" borderId="0" xfId="0" applyFont="1" applyFill="1" applyBorder="1" applyAlignment="1">
      <alignment horizontal="right"/>
    </xf>
    <xf numFmtId="0" fontId="47" fillId="35" borderId="22" xfId="0" applyFont="1" applyFill="1" applyBorder="1" applyAlignment="1">
      <alignment/>
    </xf>
    <xf numFmtId="0" fontId="48" fillId="35" borderId="21" xfId="0" applyFont="1" applyFill="1" applyBorder="1" applyAlignment="1">
      <alignment horizontal="right"/>
    </xf>
    <xf numFmtId="2" fontId="47" fillId="35" borderId="0" xfId="0" applyNumberFormat="1" applyFont="1" applyFill="1" applyBorder="1" applyAlignment="1">
      <alignment horizontal="right"/>
    </xf>
    <xf numFmtId="2" fontId="2" fillId="34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horizontal="right"/>
    </xf>
    <xf numFmtId="0" fontId="49" fillId="36" borderId="21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right"/>
    </xf>
    <xf numFmtId="0" fontId="49" fillId="36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7" fillId="35" borderId="16" xfId="0" applyFont="1" applyFill="1" applyBorder="1" applyAlignment="1">
      <alignment/>
    </xf>
    <xf numFmtId="2" fontId="47" fillId="35" borderId="13" xfId="0" applyNumberFormat="1" applyFont="1" applyFill="1" applyBorder="1" applyAlignment="1">
      <alignment horizontal="right"/>
    </xf>
    <xf numFmtId="0" fontId="6" fillId="35" borderId="35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2" fontId="3" fillId="33" borderId="37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33" borderId="4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26.421875" style="1" customWidth="1"/>
    <col min="2" max="2" width="8.57421875" style="4" customWidth="1"/>
    <col min="3" max="3" width="10.140625" style="4" customWidth="1"/>
    <col min="4" max="4" width="9.57421875" style="4" customWidth="1"/>
    <col min="5" max="5" width="2.8515625" style="4" customWidth="1"/>
    <col min="6" max="6" width="9.421875" style="4" customWidth="1"/>
    <col min="7" max="7" width="10.140625" style="74" customWidth="1"/>
    <col min="8" max="8" width="10.28125" style="2" customWidth="1"/>
    <col min="9" max="16384" width="9.140625" style="1" customWidth="1"/>
  </cols>
  <sheetData>
    <row r="1" spans="1:8" ht="10.5">
      <c r="A1" s="129" t="s">
        <v>0</v>
      </c>
      <c r="B1" s="130"/>
      <c r="C1" s="130"/>
      <c r="D1" s="130"/>
      <c r="E1" s="130"/>
      <c r="F1" s="130"/>
      <c r="G1" s="130"/>
      <c r="H1" s="131"/>
    </row>
    <row r="2" spans="1:8" ht="10.5">
      <c r="A2" s="132" t="s">
        <v>1</v>
      </c>
      <c r="B2" s="133"/>
      <c r="C2" s="133"/>
      <c r="D2" s="133"/>
      <c r="E2" s="133"/>
      <c r="F2" s="133"/>
      <c r="G2" s="133"/>
      <c r="H2" s="134"/>
    </row>
    <row r="3" spans="1:8" ht="10.5">
      <c r="A3" s="132" t="s">
        <v>83</v>
      </c>
      <c r="B3" s="133"/>
      <c r="C3" s="133"/>
      <c r="D3" s="133"/>
      <c r="E3" s="133"/>
      <c r="F3" s="133"/>
      <c r="G3" s="133"/>
      <c r="H3" s="134"/>
    </row>
    <row r="4" spans="1:8" ht="11.25" thickBot="1">
      <c r="A4" s="135" t="s">
        <v>80</v>
      </c>
      <c r="B4" s="136"/>
      <c r="C4" s="136"/>
      <c r="D4" s="136"/>
      <c r="E4" s="136"/>
      <c r="F4" s="136"/>
      <c r="G4" s="136"/>
      <c r="H4" s="137"/>
    </row>
    <row r="5" spans="1:8" ht="10.5">
      <c r="A5" s="11"/>
      <c r="B5" s="13"/>
      <c r="C5" s="13"/>
      <c r="D5" s="13"/>
      <c r="E5" s="13"/>
      <c r="F5" s="13"/>
      <c r="G5" s="69"/>
      <c r="H5" s="12"/>
    </row>
    <row r="6" spans="1:9" s="5" customFormat="1" ht="10.5">
      <c r="A6" s="42"/>
      <c r="B6" s="141" t="s">
        <v>84</v>
      </c>
      <c r="C6" s="142"/>
      <c r="D6" s="143"/>
      <c r="E6" s="43"/>
      <c r="F6" s="138" t="s">
        <v>82</v>
      </c>
      <c r="G6" s="139"/>
      <c r="H6" s="140"/>
      <c r="I6" s="47"/>
    </row>
    <row r="7" spans="1:9" ht="10.5">
      <c r="A7" s="38"/>
      <c r="B7" s="14" t="s">
        <v>2</v>
      </c>
      <c r="C7" s="16" t="s">
        <v>3</v>
      </c>
      <c r="D7" s="14" t="s">
        <v>4</v>
      </c>
      <c r="E7" s="20"/>
      <c r="F7" s="48" t="s">
        <v>2</v>
      </c>
      <c r="G7" s="70" t="s">
        <v>3</v>
      </c>
      <c r="H7" s="48" t="s">
        <v>4</v>
      </c>
      <c r="I7" s="49"/>
    </row>
    <row r="8" spans="1:9" ht="10.5">
      <c r="A8" s="38"/>
      <c r="B8" s="15" t="s">
        <v>6</v>
      </c>
      <c r="C8" s="17" t="s">
        <v>4</v>
      </c>
      <c r="D8" s="15" t="s">
        <v>7</v>
      </c>
      <c r="E8" s="21"/>
      <c r="F8" s="50" t="s">
        <v>6</v>
      </c>
      <c r="G8" s="71" t="s">
        <v>4</v>
      </c>
      <c r="H8" s="50" t="s">
        <v>7</v>
      </c>
      <c r="I8" s="49"/>
    </row>
    <row r="9" spans="1:9" ht="10.5">
      <c r="A9" s="38"/>
      <c r="B9" s="51"/>
      <c r="C9" s="52"/>
      <c r="D9" s="53"/>
      <c r="E9" s="21"/>
      <c r="F9" s="51"/>
      <c r="G9" s="65"/>
      <c r="H9" s="53"/>
      <c r="I9" s="49"/>
    </row>
    <row r="10" spans="1:9" ht="10.5">
      <c r="A10" s="108" t="s">
        <v>5</v>
      </c>
      <c r="B10" s="54"/>
      <c r="C10" s="55"/>
      <c r="D10" s="56"/>
      <c r="E10" s="20"/>
      <c r="F10" s="54"/>
      <c r="G10" s="64"/>
      <c r="H10" s="56"/>
      <c r="I10" s="49"/>
    </row>
    <row r="11" spans="1:9" ht="10.5">
      <c r="A11" s="38" t="s">
        <v>8</v>
      </c>
      <c r="B11" s="54">
        <v>1.33</v>
      </c>
      <c r="C11" s="64">
        <f>'Grad SCH per FTE'!C11+'Ugrad SCH per FTE'!C11</f>
        <v>68</v>
      </c>
      <c r="D11" s="56">
        <f>C11/B11</f>
        <v>51.127819548872175</v>
      </c>
      <c r="E11" s="20"/>
      <c r="F11" s="54">
        <v>1</v>
      </c>
      <c r="G11" s="64">
        <v>67</v>
      </c>
      <c r="H11" s="56">
        <f aca="true" t="shared" si="0" ref="H11:H36">G11/F11</f>
        <v>67</v>
      </c>
      <c r="I11" s="49"/>
    </row>
    <row r="12" spans="1:9" ht="10.5">
      <c r="A12" s="38" t="s">
        <v>9</v>
      </c>
      <c r="B12" s="54">
        <v>20.2</v>
      </c>
      <c r="C12" s="64">
        <f>'Grad SCH per FTE'!C12+'Ugrad SCH per FTE'!C12</f>
        <v>3839</v>
      </c>
      <c r="D12" s="56">
        <f>C12/B12</f>
        <v>190.04950495049505</v>
      </c>
      <c r="E12" s="20"/>
      <c r="F12" s="54">
        <v>18.95</v>
      </c>
      <c r="G12" s="64">
        <v>3920</v>
      </c>
      <c r="H12" s="56">
        <f t="shared" si="0"/>
        <v>206.86015831134566</v>
      </c>
      <c r="I12" s="49"/>
    </row>
    <row r="13" spans="1:9" ht="10.5">
      <c r="A13" s="38" t="s">
        <v>10</v>
      </c>
      <c r="B13" s="54">
        <v>24.25</v>
      </c>
      <c r="C13" s="64">
        <f>'Grad SCH per FTE'!C13+'Ugrad SCH per FTE'!C13</f>
        <v>10339</v>
      </c>
      <c r="D13" s="56">
        <f aca="true" t="shared" si="1" ref="D13:D35">C13/B13</f>
        <v>426.35051546391753</v>
      </c>
      <c r="E13" s="20"/>
      <c r="F13" s="54">
        <v>23.92</v>
      </c>
      <c r="G13" s="64">
        <v>8174</v>
      </c>
      <c r="H13" s="56">
        <f t="shared" si="0"/>
        <v>341.72240802675583</v>
      </c>
      <c r="I13" s="49"/>
    </row>
    <row r="14" spans="1:9" ht="10.5">
      <c r="A14" s="38" t="s">
        <v>11</v>
      </c>
      <c r="B14" s="54">
        <v>3.41</v>
      </c>
      <c r="C14" s="64">
        <f>'Grad SCH per FTE'!C14+'Ugrad SCH per FTE'!C14</f>
        <v>339</v>
      </c>
      <c r="D14" s="56">
        <f t="shared" si="1"/>
        <v>99.41348973607037</v>
      </c>
      <c r="E14" s="20"/>
      <c r="F14" s="54">
        <v>4.16</v>
      </c>
      <c r="G14" s="64">
        <v>174</v>
      </c>
      <c r="H14" s="56">
        <f t="shared" si="0"/>
        <v>41.82692307692307</v>
      </c>
      <c r="I14" s="49"/>
    </row>
    <row r="15" spans="1:9" ht="10.5">
      <c r="A15" s="38" t="s">
        <v>12</v>
      </c>
      <c r="B15" s="54">
        <v>20.08</v>
      </c>
      <c r="C15" s="64">
        <f>'Grad SCH per FTE'!C15+'Ugrad SCH per FTE'!C15</f>
        <v>5097</v>
      </c>
      <c r="D15" s="56">
        <f t="shared" si="1"/>
        <v>253.8346613545817</v>
      </c>
      <c r="E15" s="20"/>
      <c r="F15" s="54">
        <v>20.04</v>
      </c>
      <c r="G15" s="64">
        <v>4301</v>
      </c>
      <c r="H15" s="56">
        <f t="shared" si="0"/>
        <v>214.62075848303394</v>
      </c>
      <c r="I15" s="49"/>
    </row>
    <row r="16" spans="1:9" ht="10.5">
      <c r="A16" s="38" t="s">
        <v>13</v>
      </c>
      <c r="B16" s="54">
        <v>4.81</v>
      </c>
      <c r="C16" s="64">
        <f>'Grad SCH per FTE'!C16+'Ugrad SCH per FTE'!C16</f>
        <v>1107</v>
      </c>
      <c r="D16" s="56">
        <f t="shared" si="1"/>
        <v>230.14553014553016</v>
      </c>
      <c r="E16" s="20"/>
      <c r="F16" s="54">
        <v>4.81</v>
      </c>
      <c r="G16" s="64">
        <v>1089</v>
      </c>
      <c r="H16" s="56">
        <f t="shared" si="0"/>
        <v>226.40332640332642</v>
      </c>
      <c r="I16" s="49"/>
    </row>
    <row r="17" spans="1:9" ht="10.5">
      <c r="A17" s="38" t="s">
        <v>14</v>
      </c>
      <c r="B17" s="54">
        <v>17.25</v>
      </c>
      <c r="C17" s="64">
        <f>'Grad SCH per FTE'!C17+'Ugrad SCH per FTE'!C17</f>
        <v>4913</v>
      </c>
      <c r="D17" s="56">
        <f t="shared" si="1"/>
        <v>284.81159420289856</v>
      </c>
      <c r="E17" s="20"/>
      <c r="F17" s="54">
        <v>15.97</v>
      </c>
      <c r="G17" s="64">
        <v>5334</v>
      </c>
      <c r="H17" s="56">
        <f t="shared" si="0"/>
        <v>334.0012523481528</v>
      </c>
      <c r="I17" s="49"/>
    </row>
    <row r="18" spans="1:9" s="4" customFormat="1" ht="10.5">
      <c r="A18" s="38" t="s">
        <v>15</v>
      </c>
      <c r="B18" s="54">
        <v>61.43</v>
      </c>
      <c r="C18" s="64">
        <f>'Grad SCH per FTE'!C18+'Ugrad SCH per FTE'!C18</f>
        <v>13230</v>
      </c>
      <c r="D18" s="56">
        <f t="shared" si="1"/>
        <v>215.3670844864073</v>
      </c>
      <c r="E18" s="20"/>
      <c r="F18" s="54">
        <v>58.01</v>
      </c>
      <c r="G18" s="64">
        <v>11765</v>
      </c>
      <c r="H18" s="56">
        <f t="shared" si="0"/>
        <v>202.80986036890192</v>
      </c>
      <c r="I18" s="57"/>
    </row>
    <row r="19" spans="1:9" ht="10.5">
      <c r="A19" s="38" t="s">
        <v>16</v>
      </c>
      <c r="B19" s="54">
        <v>31.99</v>
      </c>
      <c r="C19" s="64">
        <f>'Grad SCH per FTE'!C19+'Ugrad SCH per FTE'!C19</f>
        <v>8686</v>
      </c>
      <c r="D19" s="56">
        <f t="shared" si="1"/>
        <v>271.5223507346046</v>
      </c>
      <c r="E19" s="20"/>
      <c r="F19" s="54">
        <v>33.31</v>
      </c>
      <c r="G19" s="64">
        <v>8545</v>
      </c>
      <c r="H19" s="56">
        <f t="shared" si="0"/>
        <v>256.5295706994896</v>
      </c>
      <c r="I19" s="49"/>
    </row>
    <row r="20" spans="1:9" ht="10.5">
      <c r="A20" s="38" t="s">
        <v>17</v>
      </c>
      <c r="B20" s="54">
        <v>20.49</v>
      </c>
      <c r="C20" s="64">
        <f>'Grad SCH per FTE'!C20+'Ugrad SCH per FTE'!C20</f>
        <v>4065</v>
      </c>
      <c r="D20" s="56">
        <f t="shared" si="1"/>
        <v>198.38945827232797</v>
      </c>
      <c r="E20" s="20"/>
      <c r="F20" s="54">
        <v>21.88</v>
      </c>
      <c r="G20" s="64">
        <v>4308</v>
      </c>
      <c r="H20" s="56">
        <f t="shared" si="0"/>
        <v>196.89213893967093</v>
      </c>
      <c r="I20" s="49"/>
    </row>
    <row r="21" spans="1:9" ht="10.5">
      <c r="A21" s="38" t="s">
        <v>18</v>
      </c>
      <c r="B21" s="54">
        <v>30.44</v>
      </c>
      <c r="C21" s="64">
        <f>'Grad SCH per FTE'!C21+'Ugrad SCH per FTE'!C21</f>
        <v>12046</v>
      </c>
      <c r="D21" s="56">
        <f t="shared" si="1"/>
        <v>395.7293035479632</v>
      </c>
      <c r="E21" s="20"/>
      <c r="F21" s="54">
        <v>28.44</v>
      </c>
      <c r="G21" s="64">
        <v>9896</v>
      </c>
      <c r="H21" s="56">
        <f t="shared" si="0"/>
        <v>347.9606188466948</v>
      </c>
      <c r="I21" s="49"/>
    </row>
    <row r="22" spans="1:9" ht="10.5">
      <c r="A22" s="38" t="s">
        <v>19</v>
      </c>
      <c r="B22" s="54">
        <v>2.33</v>
      </c>
      <c r="C22" s="64">
        <f>'Grad SCH per FTE'!C22+'Ugrad SCH per FTE'!C22</f>
        <v>444</v>
      </c>
      <c r="D22" s="56">
        <f t="shared" si="1"/>
        <v>190.5579399141631</v>
      </c>
      <c r="E22" s="20"/>
      <c r="F22" s="54">
        <v>2.92</v>
      </c>
      <c r="G22" s="64">
        <v>425</v>
      </c>
      <c r="H22" s="56">
        <f t="shared" si="0"/>
        <v>145.54794520547946</v>
      </c>
      <c r="I22" s="49"/>
    </row>
    <row r="23" spans="1:9" ht="10.5">
      <c r="A23" s="38" t="s">
        <v>20</v>
      </c>
      <c r="B23" s="54">
        <v>46.51</v>
      </c>
      <c r="C23" s="64">
        <f>'Grad SCH per FTE'!C23+'Ugrad SCH per FTE'!C23</f>
        <v>10083</v>
      </c>
      <c r="D23" s="56">
        <f t="shared" si="1"/>
        <v>216.79208772307032</v>
      </c>
      <c r="E23" s="20"/>
      <c r="F23" s="54">
        <v>48.55</v>
      </c>
      <c r="G23" s="64">
        <v>8411</v>
      </c>
      <c r="H23" s="56">
        <f t="shared" si="0"/>
        <v>173.24407826982494</v>
      </c>
      <c r="I23" s="49"/>
    </row>
    <row r="24" spans="1:9" ht="10.5">
      <c r="A24" s="38" t="s">
        <v>21</v>
      </c>
      <c r="B24" s="54">
        <v>31.25</v>
      </c>
      <c r="C24" s="64">
        <f>'Grad SCH per FTE'!C24+'Ugrad SCH per FTE'!C24</f>
        <v>4506</v>
      </c>
      <c r="D24" s="56">
        <f t="shared" si="1"/>
        <v>144.192</v>
      </c>
      <c r="E24" s="20"/>
      <c r="F24" s="54">
        <v>34.93</v>
      </c>
      <c r="G24" s="64">
        <v>4192</v>
      </c>
      <c r="H24" s="56">
        <f t="shared" si="0"/>
        <v>120.01145147437732</v>
      </c>
      <c r="I24" s="49"/>
    </row>
    <row r="25" spans="1:9" ht="10.5">
      <c r="A25" s="38" t="s">
        <v>22</v>
      </c>
      <c r="B25" s="54">
        <v>1.92</v>
      </c>
      <c r="C25" s="64">
        <f>'Grad SCH per FTE'!C25+'Ugrad SCH per FTE'!C25</f>
        <v>135</v>
      </c>
      <c r="D25" s="56">
        <f t="shared" si="1"/>
        <v>70.3125</v>
      </c>
      <c r="E25" s="20"/>
      <c r="F25" s="54">
        <v>1.33</v>
      </c>
      <c r="G25" s="64">
        <v>137</v>
      </c>
      <c r="H25" s="56">
        <f t="shared" si="0"/>
        <v>103.00751879699247</v>
      </c>
      <c r="I25" s="49"/>
    </row>
    <row r="26" spans="1:9" ht="10.5">
      <c r="A26" s="38" t="s">
        <v>23</v>
      </c>
      <c r="B26" s="54">
        <v>11.25</v>
      </c>
      <c r="C26" s="64">
        <f>'Grad SCH per FTE'!C26+'Ugrad SCH per FTE'!C26</f>
        <v>3033</v>
      </c>
      <c r="D26" s="56">
        <f t="shared" si="1"/>
        <v>269.6</v>
      </c>
      <c r="E26" s="20"/>
      <c r="F26" s="54">
        <v>10.98</v>
      </c>
      <c r="G26" s="64">
        <v>2673</v>
      </c>
      <c r="H26" s="56">
        <f t="shared" si="0"/>
        <v>243.44262295081967</v>
      </c>
      <c r="I26" s="49"/>
    </row>
    <row r="27" spans="1:9" ht="10.5">
      <c r="A27" s="38" t="s">
        <v>24</v>
      </c>
      <c r="B27" s="54">
        <v>16.87</v>
      </c>
      <c r="C27" s="64">
        <f>'Grad SCH per FTE'!C27+'Ugrad SCH per FTE'!C27</f>
        <v>3311</v>
      </c>
      <c r="D27" s="56">
        <f t="shared" si="1"/>
        <v>196.2655601659751</v>
      </c>
      <c r="E27" s="20"/>
      <c r="F27" s="54">
        <v>17.87</v>
      </c>
      <c r="G27" s="64">
        <v>3347</v>
      </c>
      <c r="H27" s="56">
        <f t="shared" si="0"/>
        <v>187.2971460548405</v>
      </c>
      <c r="I27" s="49"/>
    </row>
    <row r="28" spans="1:9" ht="10.5">
      <c r="A28" s="38" t="s">
        <v>25</v>
      </c>
      <c r="B28" s="54">
        <v>20.28</v>
      </c>
      <c r="C28" s="64">
        <f>'Grad SCH per FTE'!C28+'Ugrad SCH per FTE'!C28</f>
        <v>5274</v>
      </c>
      <c r="D28" s="56">
        <f>C28/B28</f>
        <v>260.0591715976331</v>
      </c>
      <c r="E28" s="20"/>
      <c r="F28" s="54">
        <v>20.55</v>
      </c>
      <c r="G28" s="64">
        <v>4220</v>
      </c>
      <c r="H28" s="56">
        <f t="shared" si="0"/>
        <v>205.35279805352798</v>
      </c>
      <c r="I28" s="49"/>
    </row>
    <row r="29" spans="1:9" ht="10.5">
      <c r="A29" s="38" t="s">
        <v>26</v>
      </c>
      <c r="B29" s="54">
        <v>21.57</v>
      </c>
      <c r="C29" s="64">
        <f>'Grad SCH per FTE'!C29+'Ugrad SCH per FTE'!C29</f>
        <v>7977</v>
      </c>
      <c r="D29" s="56">
        <f>C29/B29</f>
        <v>369.8191933240612</v>
      </c>
      <c r="E29" s="20"/>
      <c r="F29" s="54">
        <v>21.57</v>
      </c>
      <c r="G29" s="64">
        <v>7744</v>
      </c>
      <c r="H29" s="56">
        <f t="shared" si="0"/>
        <v>359.0171534538711</v>
      </c>
      <c r="I29" s="49"/>
    </row>
    <row r="30" spans="1:9" ht="10.5">
      <c r="A30" s="38" t="s">
        <v>79</v>
      </c>
      <c r="B30" s="54">
        <v>6</v>
      </c>
      <c r="C30" s="64">
        <f>'Grad SCH per FTE'!C30+'Ugrad SCH per FTE'!C30</f>
        <v>327</v>
      </c>
      <c r="D30" s="56">
        <f>C30/B30</f>
        <v>54.5</v>
      </c>
      <c r="E30" s="20"/>
      <c r="F30" s="54">
        <v>7.67</v>
      </c>
      <c r="G30" s="64">
        <v>387</v>
      </c>
      <c r="H30" s="56">
        <f t="shared" si="0"/>
        <v>50.45632333767927</v>
      </c>
      <c r="I30" s="49"/>
    </row>
    <row r="31" spans="1:9" ht="10.5">
      <c r="A31" s="38" t="s">
        <v>27</v>
      </c>
      <c r="B31" s="54">
        <v>20.15</v>
      </c>
      <c r="C31" s="64">
        <f>'Grad SCH per FTE'!C31+'Ugrad SCH per FTE'!C31</f>
        <v>5416</v>
      </c>
      <c r="D31" s="56">
        <f>C31/B31</f>
        <v>268.7841191066998</v>
      </c>
      <c r="E31" s="20"/>
      <c r="F31" s="54">
        <v>20.41</v>
      </c>
      <c r="G31" s="64">
        <v>4604</v>
      </c>
      <c r="H31" s="56">
        <f t="shared" si="0"/>
        <v>225.57569818716314</v>
      </c>
      <c r="I31" s="49"/>
    </row>
    <row r="32" spans="1:9" ht="10.5">
      <c r="A32" s="38" t="s">
        <v>28</v>
      </c>
      <c r="B32" s="54">
        <v>4.36</v>
      </c>
      <c r="C32" s="64">
        <f>'Grad SCH per FTE'!C32+'Ugrad SCH per FTE'!C32</f>
        <v>456</v>
      </c>
      <c r="D32" s="56">
        <f t="shared" si="1"/>
        <v>104.58715596330275</v>
      </c>
      <c r="E32" s="20"/>
      <c r="F32" s="54">
        <v>5.7</v>
      </c>
      <c r="G32" s="64">
        <v>459</v>
      </c>
      <c r="H32" s="56">
        <f t="shared" si="0"/>
        <v>80.52631578947368</v>
      </c>
      <c r="I32" s="49"/>
    </row>
    <row r="33" spans="1:9" ht="10.5">
      <c r="A33" s="38" t="s">
        <v>29</v>
      </c>
      <c r="B33" s="54">
        <v>13.42</v>
      </c>
      <c r="C33" s="64">
        <f>'Grad SCH per FTE'!C33+'Ugrad SCH per FTE'!C33</f>
        <v>3502</v>
      </c>
      <c r="D33" s="56">
        <f t="shared" si="1"/>
        <v>260.9538002980626</v>
      </c>
      <c r="E33" s="20"/>
      <c r="F33" s="54">
        <v>13.08</v>
      </c>
      <c r="G33" s="64">
        <v>2427</v>
      </c>
      <c r="H33" s="56">
        <f>G33/F33</f>
        <v>185.55045871559633</v>
      </c>
      <c r="I33" s="49"/>
    </row>
    <row r="34" spans="1:9" ht="10.5">
      <c r="A34" s="38" t="s">
        <v>63</v>
      </c>
      <c r="B34" s="58">
        <f>SUM(B11:B33)</f>
        <v>431.59000000000003</v>
      </c>
      <c r="C34" s="64">
        <f>'Grad SCH per FTE'!C34+'Ugrad SCH per FTE'!C34</f>
        <v>108193</v>
      </c>
      <c r="D34" s="56">
        <f t="shared" si="1"/>
        <v>250.6846775875252</v>
      </c>
      <c r="E34" s="20"/>
      <c r="F34" s="58">
        <f>SUM(F11:F33)</f>
        <v>436.05</v>
      </c>
      <c r="G34" s="64">
        <f>SUM(G11:G33)</f>
        <v>96599</v>
      </c>
      <c r="H34" s="56">
        <f>G34/F34</f>
        <v>221.53193441119137</v>
      </c>
      <c r="I34" s="49"/>
    </row>
    <row r="35" spans="1:9" ht="10.5">
      <c r="A35" s="38" t="s">
        <v>64</v>
      </c>
      <c r="B35" s="54">
        <v>0.25</v>
      </c>
      <c r="C35" s="64">
        <f>'Grad SCH per FTE'!C35+'Ugrad SCH per FTE'!C35</f>
        <v>1968</v>
      </c>
      <c r="D35" s="56">
        <f t="shared" si="1"/>
        <v>7872</v>
      </c>
      <c r="E35" s="20"/>
      <c r="F35" s="54">
        <v>3.17</v>
      </c>
      <c r="G35" s="64">
        <v>2037</v>
      </c>
      <c r="H35" s="56">
        <f>G35/F35</f>
        <v>642.5867507886436</v>
      </c>
      <c r="I35" s="49"/>
    </row>
    <row r="36" spans="1:9" s="76" customFormat="1" ht="10.5">
      <c r="A36" s="109" t="s">
        <v>66</v>
      </c>
      <c r="B36" s="110">
        <f>B34+B35</f>
        <v>431.84000000000003</v>
      </c>
      <c r="C36" s="111">
        <f>'Grad SCH per FTE'!C36+'Ugrad SCH per FTE'!C36</f>
        <v>110161</v>
      </c>
      <c r="D36" s="112">
        <f>C36/B36</f>
        <v>255.09679510929973</v>
      </c>
      <c r="E36" s="113"/>
      <c r="F36" s="110">
        <f>F34+F35</f>
        <v>439.22</v>
      </c>
      <c r="G36" s="111">
        <f>G34+G35</f>
        <v>98636</v>
      </c>
      <c r="H36" s="112">
        <f t="shared" si="0"/>
        <v>224.57083010791857</v>
      </c>
      <c r="I36" s="75"/>
    </row>
    <row r="37" spans="1:9" ht="10.5">
      <c r="A37" s="38"/>
      <c r="B37" s="54"/>
      <c r="C37" s="55"/>
      <c r="D37" s="56"/>
      <c r="E37" s="20"/>
      <c r="F37" s="54"/>
      <c r="G37" s="64"/>
      <c r="H37" s="56"/>
      <c r="I37" s="49"/>
    </row>
    <row r="38" spans="1:9" ht="10.5">
      <c r="A38" s="38"/>
      <c r="B38" s="54"/>
      <c r="C38" s="55"/>
      <c r="D38" s="56"/>
      <c r="E38" s="20"/>
      <c r="F38" s="54"/>
      <c r="G38" s="64"/>
      <c r="H38" s="56"/>
      <c r="I38" s="49"/>
    </row>
    <row r="39" spans="1:9" ht="10.5">
      <c r="A39" s="108" t="s">
        <v>31</v>
      </c>
      <c r="B39" s="54"/>
      <c r="C39" s="55"/>
      <c r="D39" s="56"/>
      <c r="E39" s="21"/>
      <c r="F39" s="54"/>
      <c r="G39" s="64"/>
      <c r="H39" s="56"/>
      <c r="I39" s="49"/>
    </row>
    <row r="40" spans="1:9" ht="10.5">
      <c r="A40" s="39" t="s">
        <v>32</v>
      </c>
      <c r="B40" s="54">
        <v>12.35</v>
      </c>
      <c r="C40" s="64">
        <f>'Grad SCH per FTE'!C40+'Ugrad SCH per FTE'!C40</f>
        <v>4791</v>
      </c>
      <c r="D40" s="56">
        <f>C40/B40</f>
        <v>387.9352226720648</v>
      </c>
      <c r="E40" s="20"/>
      <c r="F40" s="54">
        <v>13.89</v>
      </c>
      <c r="G40" s="64">
        <v>4235</v>
      </c>
      <c r="H40" s="56">
        <f>G40/F40</f>
        <v>304.8956083513319</v>
      </c>
      <c r="I40" s="49"/>
    </row>
    <row r="41" spans="1:9" ht="10.5">
      <c r="A41" s="39" t="s">
        <v>33</v>
      </c>
      <c r="B41" s="54">
        <v>16</v>
      </c>
      <c r="C41" s="64">
        <f>'Grad SCH per FTE'!C41+'Ugrad SCH per FTE'!C41</f>
        <v>5116</v>
      </c>
      <c r="D41" s="56">
        <f>C41/B41</f>
        <v>319.75</v>
      </c>
      <c r="E41" s="20"/>
      <c r="F41" s="54">
        <v>16</v>
      </c>
      <c r="G41" s="64">
        <v>4897</v>
      </c>
      <c r="H41" s="56">
        <f>G41/F41</f>
        <v>306.0625</v>
      </c>
      <c r="I41" s="49"/>
    </row>
    <row r="42" spans="1:9" ht="10.5">
      <c r="A42" s="39" t="s">
        <v>34</v>
      </c>
      <c r="B42" s="54">
        <v>20.51</v>
      </c>
      <c r="C42" s="64">
        <f>'Grad SCH per FTE'!C42+'Ugrad SCH per FTE'!C42</f>
        <v>8184</v>
      </c>
      <c r="D42" s="56">
        <f>C42/B42</f>
        <v>399.0248659190638</v>
      </c>
      <c r="E42" s="20"/>
      <c r="F42" s="54">
        <v>20.51</v>
      </c>
      <c r="G42" s="64">
        <v>8533</v>
      </c>
      <c r="H42" s="56">
        <f>G42/F42</f>
        <v>416.0409556313993</v>
      </c>
      <c r="I42" s="49"/>
    </row>
    <row r="43" spans="1:9" ht="10.5">
      <c r="A43" s="39" t="s">
        <v>35</v>
      </c>
      <c r="B43" s="54">
        <v>8.25</v>
      </c>
      <c r="C43" s="64">
        <f>'Grad SCH per FTE'!C43+'Ugrad SCH per FTE'!C43</f>
        <v>2967</v>
      </c>
      <c r="D43" s="56">
        <f>C43/B43</f>
        <v>359.6363636363636</v>
      </c>
      <c r="E43" s="20"/>
      <c r="F43" s="54">
        <v>8.25</v>
      </c>
      <c r="G43" s="64">
        <v>3185</v>
      </c>
      <c r="H43" s="56">
        <f>G43/F43</f>
        <v>386.06060606060606</v>
      </c>
      <c r="I43" s="49"/>
    </row>
    <row r="44" spans="1:9" ht="10.5">
      <c r="A44" s="109" t="s">
        <v>68</v>
      </c>
      <c r="B44" s="114">
        <f>SUM(B40:B43)</f>
        <v>57.11</v>
      </c>
      <c r="C44" s="111">
        <f>'Grad SCH per FTE'!C44+'Ugrad SCH per FTE'!C44</f>
        <v>21058</v>
      </c>
      <c r="D44" s="112">
        <f>C44/B44</f>
        <v>368.72701803537035</v>
      </c>
      <c r="E44" s="113"/>
      <c r="F44" s="114">
        <f>SUM(F40:F43)</f>
        <v>58.650000000000006</v>
      </c>
      <c r="G44" s="111">
        <f>SUM(G40:G43)</f>
        <v>20850</v>
      </c>
      <c r="H44" s="112">
        <f>G44/F44</f>
        <v>355.49872122762144</v>
      </c>
      <c r="I44" s="49"/>
    </row>
    <row r="45" spans="1:9" ht="10.5">
      <c r="A45" s="38"/>
      <c r="B45" s="54"/>
      <c r="C45" s="55"/>
      <c r="D45" s="56"/>
      <c r="E45" s="20"/>
      <c r="F45" s="54"/>
      <c r="G45" s="64"/>
      <c r="H45" s="56"/>
      <c r="I45" s="49"/>
    </row>
    <row r="46" spans="1:9" ht="10.5">
      <c r="A46" s="38"/>
      <c r="B46" s="54"/>
      <c r="C46" s="55"/>
      <c r="D46" s="56"/>
      <c r="E46" s="20"/>
      <c r="F46" s="54"/>
      <c r="G46" s="64"/>
      <c r="H46" s="56"/>
      <c r="I46" s="49"/>
    </row>
    <row r="47" spans="1:9" ht="10.5">
      <c r="A47" s="108" t="s">
        <v>36</v>
      </c>
      <c r="B47" s="54"/>
      <c r="C47" s="55"/>
      <c r="D47" s="56"/>
      <c r="E47" s="21"/>
      <c r="F47" s="54"/>
      <c r="G47" s="64"/>
      <c r="H47" s="56"/>
      <c r="I47" s="49"/>
    </row>
    <row r="48" spans="1:9" ht="10.5">
      <c r="A48" s="38" t="s">
        <v>67</v>
      </c>
      <c r="B48" s="54">
        <v>24.58</v>
      </c>
      <c r="C48" s="64">
        <f>'Grad SCH per FTE'!C48+'Ugrad SCH per FTE'!C48</f>
        <v>3994</v>
      </c>
      <c r="D48" s="56">
        <f>C48/B48</f>
        <v>162.48982912937348</v>
      </c>
      <c r="E48" s="20"/>
      <c r="F48" s="54">
        <v>22</v>
      </c>
      <c r="G48" s="64">
        <v>3212</v>
      </c>
      <c r="H48" s="56">
        <f>G48/F48</f>
        <v>146</v>
      </c>
      <c r="I48" s="49"/>
    </row>
    <row r="49" spans="1:9" ht="10.5">
      <c r="A49" s="38" t="s">
        <v>37</v>
      </c>
      <c r="B49" s="54">
        <v>46.85</v>
      </c>
      <c r="C49" s="64">
        <f>'Grad SCH per FTE'!C49+'Ugrad SCH per FTE'!C49</f>
        <v>10020</v>
      </c>
      <c r="D49" s="56">
        <f>C49/B49</f>
        <v>213.87406616862327</v>
      </c>
      <c r="E49" s="20"/>
      <c r="F49" s="54">
        <v>46.08</v>
      </c>
      <c r="G49" s="64">
        <v>10062</v>
      </c>
      <c r="H49" s="56">
        <f>G49/F49</f>
        <v>218.359375</v>
      </c>
      <c r="I49" s="49"/>
    </row>
    <row r="50" spans="1:9" ht="10.5">
      <c r="A50" s="109" t="s">
        <v>69</v>
      </c>
      <c r="B50" s="114">
        <f>SUM(B46:B49)</f>
        <v>71.43</v>
      </c>
      <c r="C50" s="111">
        <f>'Grad SCH per FTE'!C50+'Ugrad SCH per FTE'!C50</f>
        <v>14014</v>
      </c>
      <c r="D50" s="112">
        <f>C50/B50</f>
        <v>196.19207615847682</v>
      </c>
      <c r="E50" s="113"/>
      <c r="F50" s="114">
        <f>SUM(F46:F49)</f>
        <v>68.08</v>
      </c>
      <c r="G50" s="111">
        <f>SUM(G46:G49)</f>
        <v>13274</v>
      </c>
      <c r="H50" s="112">
        <f>G50/F50</f>
        <v>194.97649823736782</v>
      </c>
      <c r="I50" s="49"/>
    </row>
    <row r="51" spans="1:9" ht="10.5">
      <c r="A51" s="38"/>
      <c r="B51" s="54"/>
      <c r="C51" s="55"/>
      <c r="D51" s="56"/>
      <c r="E51" s="20"/>
      <c r="F51" s="54"/>
      <c r="G51" s="64"/>
      <c r="H51" s="56"/>
      <c r="I51" s="49"/>
    </row>
    <row r="52" spans="1:9" ht="10.5">
      <c r="A52" s="38"/>
      <c r="B52" s="54"/>
      <c r="C52" s="55"/>
      <c r="D52" s="56"/>
      <c r="E52" s="20"/>
      <c r="F52" s="54"/>
      <c r="G52" s="64"/>
      <c r="H52" s="56"/>
      <c r="I52" s="49"/>
    </row>
    <row r="53" spans="1:9" ht="10.5">
      <c r="A53" s="108" t="s">
        <v>38</v>
      </c>
      <c r="B53" s="54"/>
      <c r="C53" s="55"/>
      <c r="D53" s="56"/>
      <c r="E53" s="21"/>
      <c r="F53" s="54"/>
      <c r="G53" s="64"/>
      <c r="H53" s="56"/>
      <c r="I53" s="49"/>
    </row>
    <row r="54" spans="1:9" ht="10.5">
      <c r="A54" s="38" t="s">
        <v>39</v>
      </c>
      <c r="B54" s="54">
        <v>6.64</v>
      </c>
      <c r="C54" s="64">
        <f>'Grad SCH per FTE'!C54+'Ugrad SCH per FTE'!C54</f>
        <v>653</v>
      </c>
      <c r="D54" s="56">
        <f>C54/B54</f>
        <v>98.3433734939759</v>
      </c>
      <c r="E54" s="20"/>
      <c r="F54" s="54">
        <v>6.78</v>
      </c>
      <c r="G54" s="64">
        <f>677+55</f>
        <v>732</v>
      </c>
      <c r="H54" s="56">
        <f aca="true" t="shared" si="2" ref="H54:H60">G54/F54</f>
        <v>107.9646017699115</v>
      </c>
      <c r="I54" s="49"/>
    </row>
    <row r="55" spans="1:9" ht="10.5">
      <c r="A55" s="38" t="s">
        <v>40</v>
      </c>
      <c r="B55" s="54">
        <v>7.25</v>
      </c>
      <c r="C55" s="64">
        <f>'Grad SCH per FTE'!C55+'Ugrad SCH per FTE'!C55</f>
        <v>1138</v>
      </c>
      <c r="D55" s="56">
        <f aca="true" t="shared" si="3" ref="D55:D60">C55/B55</f>
        <v>156.9655172413793</v>
      </c>
      <c r="E55" s="20"/>
      <c r="F55" s="54">
        <v>7.3</v>
      </c>
      <c r="G55" s="64">
        <v>1108</v>
      </c>
      <c r="H55" s="56">
        <f t="shared" si="2"/>
        <v>151.78082191780823</v>
      </c>
      <c r="I55" s="49"/>
    </row>
    <row r="56" spans="1:9" ht="10.5">
      <c r="A56" s="38" t="s">
        <v>41</v>
      </c>
      <c r="B56" s="54">
        <v>11.54</v>
      </c>
      <c r="C56" s="64">
        <f>'Grad SCH per FTE'!C56+'Ugrad SCH per FTE'!C56</f>
        <v>926</v>
      </c>
      <c r="D56" s="56">
        <f t="shared" si="3"/>
        <v>80.24263431542461</v>
      </c>
      <c r="E56" s="20"/>
      <c r="F56" s="54">
        <v>11.96</v>
      </c>
      <c r="G56" s="64">
        <v>803</v>
      </c>
      <c r="H56" s="56">
        <f t="shared" si="2"/>
        <v>67.14046822742475</v>
      </c>
      <c r="I56" s="49"/>
    </row>
    <row r="57" spans="1:9" ht="10.5">
      <c r="A57" s="38" t="s">
        <v>42</v>
      </c>
      <c r="B57" s="54">
        <v>7.83</v>
      </c>
      <c r="C57" s="64">
        <f>'Grad SCH per FTE'!C57+'Ugrad SCH per FTE'!C57</f>
        <v>2086</v>
      </c>
      <c r="D57" s="56">
        <f t="shared" si="3"/>
        <v>266.41123882503194</v>
      </c>
      <c r="E57" s="20"/>
      <c r="F57" s="54">
        <v>7.6</v>
      </c>
      <c r="G57" s="64">
        <v>1875</v>
      </c>
      <c r="H57" s="56">
        <f t="shared" si="2"/>
        <v>246.71052631578948</v>
      </c>
      <c r="I57" s="49"/>
    </row>
    <row r="58" spans="1:9" ht="10.5">
      <c r="A58" s="38" t="s">
        <v>43</v>
      </c>
      <c r="B58" s="54">
        <v>7.05</v>
      </c>
      <c r="C58" s="64">
        <f>'Grad SCH per FTE'!C58+'Ugrad SCH per FTE'!C58</f>
        <v>745</v>
      </c>
      <c r="D58" s="56">
        <f t="shared" si="3"/>
        <v>105.67375886524823</v>
      </c>
      <c r="E58" s="20"/>
      <c r="F58" s="54">
        <v>8.51</v>
      </c>
      <c r="G58" s="64">
        <f>870+27+24+75+3+12</f>
        <v>1011</v>
      </c>
      <c r="H58" s="56">
        <f t="shared" si="2"/>
        <v>118.80141010575794</v>
      </c>
      <c r="I58" s="49"/>
    </row>
    <row r="59" spans="1:9" ht="10.5">
      <c r="A59" s="38" t="s">
        <v>44</v>
      </c>
      <c r="B59" s="54">
        <v>13.08</v>
      </c>
      <c r="C59" s="64">
        <f>'Grad SCH per FTE'!C59+'Ugrad SCH per FTE'!C59</f>
        <v>2177</v>
      </c>
      <c r="D59" s="56">
        <f t="shared" si="3"/>
        <v>166.43730886850153</v>
      </c>
      <c r="E59" s="20"/>
      <c r="F59" s="54">
        <v>12.5</v>
      </c>
      <c r="G59" s="64">
        <f>2112+121</f>
        <v>2233</v>
      </c>
      <c r="H59" s="56">
        <f t="shared" si="2"/>
        <v>178.64</v>
      </c>
      <c r="I59" s="49"/>
    </row>
    <row r="60" spans="1:9" ht="10.5">
      <c r="A60" s="109" t="s">
        <v>70</v>
      </c>
      <c r="B60" s="114">
        <f>SUM(B54:B59)</f>
        <v>53.38999999999999</v>
      </c>
      <c r="C60" s="115">
        <f>'Grad SCH per FTE'!C60+'Ugrad SCH per FTE'!C60</f>
        <v>7725</v>
      </c>
      <c r="D60" s="116">
        <f t="shared" si="3"/>
        <v>144.69001685708935</v>
      </c>
      <c r="E60" s="113"/>
      <c r="F60" s="114">
        <f>SUM(F54:F59)</f>
        <v>54.65</v>
      </c>
      <c r="G60" s="111">
        <f>SUM(G54:G59)</f>
        <v>7762</v>
      </c>
      <c r="H60" s="112">
        <f t="shared" si="2"/>
        <v>142.03110704483075</v>
      </c>
      <c r="I60" s="49"/>
    </row>
    <row r="61" spans="1:9" ht="10.5">
      <c r="A61" s="38"/>
      <c r="B61" s="54"/>
      <c r="C61" s="55"/>
      <c r="D61" s="56"/>
      <c r="E61" s="20"/>
      <c r="F61" s="54"/>
      <c r="G61" s="64"/>
      <c r="H61" s="56"/>
      <c r="I61" s="49"/>
    </row>
    <row r="62" spans="1:9" ht="10.5">
      <c r="A62" s="38"/>
      <c r="B62" s="54"/>
      <c r="C62" s="55"/>
      <c r="D62" s="56"/>
      <c r="E62" s="20"/>
      <c r="F62" s="54"/>
      <c r="G62" s="64"/>
      <c r="H62" s="56"/>
      <c r="I62" s="49"/>
    </row>
    <row r="63" spans="1:9" ht="10.5">
      <c r="A63" s="109" t="s">
        <v>45</v>
      </c>
      <c r="B63" s="114">
        <v>34.42</v>
      </c>
      <c r="C63" s="111">
        <f>'Grad SCH per FTE'!C63+'Ugrad SCH per FTE'!C63</f>
        <v>7484</v>
      </c>
      <c r="D63" s="112">
        <f>C63/B63</f>
        <v>217.43172574084832</v>
      </c>
      <c r="E63" s="113"/>
      <c r="F63" s="114">
        <v>36.61</v>
      </c>
      <c r="G63" s="111">
        <v>6734</v>
      </c>
      <c r="H63" s="112">
        <f>G63/F63</f>
        <v>183.93881453154876</v>
      </c>
      <c r="I63" s="49"/>
    </row>
    <row r="64" spans="1:9" ht="10.5">
      <c r="A64" s="41"/>
      <c r="B64" s="107"/>
      <c r="C64" s="68"/>
      <c r="D64" s="63"/>
      <c r="E64" s="44"/>
      <c r="F64" s="107"/>
      <c r="G64" s="73"/>
      <c r="H64" s="63"/>
      <c r="I64" s="49"/>
    </row>
    <row r="65" spans="1:9" ht="10.5">
      <c r="A65" s="40"/>
      <c r="B65" s="54"/>
      <c r="C65" s="55"/>
      <c r="D65" s="56"/>
      <c r="E65" s="20"/>
      <c r="F65" s="54"/>
      <c r="G65" s="64"/>
      <c r="H65" s="56"/>
      <c r="I65" s="49"/>
    </row>
    <row r="66" spans="1:9" ht="10.5">
      <c r="A66" s="108" t="s">
        <v>46</v>
      </c>
      <c r="B66" s="54"/>
      <c r="C66" s="55"/>
      <c r="D66" s="56"/>
      <c r="E66" s="21"/>
      <c r="F66" s="54"/>
      <c r="G66" s="64"/>
      <c r="H66" s="56"/>
      <c r="I66" s="49"/>
    </row>
    <row r="67" spans="1:9" ht="10.5">
      <c r="A67" s="38" t="s">
        <v>47</v>
      </c>
      <c r="B67" s="54">
        <v>6.84</v>
      </c>
      <c r="C67" s="64">
        <f>'Grad SCH per FTE'!C67+'Ugrad SCH per FTE'!C67</f>
        <v>942</v>
      </c>
      <c r="D67" s="56">
        <f aca="true" t="shared" si="4" ref="D67:D73">C67/B67</f>
        <v>137.71929824561403</v>
      </c>
      <c r="E67" s="20"/>
      <c r="F67" s="54">
        <v>7.04</v>
      </c>
      <c r="G67" s="64">
        <v>694</v>
      </c>
      <c r="H67" s="56">
        <f aca="true" t="shared" si="5" ref="H67:H73">G67/F67</f>
        <v>98.57954545454545</v>
      </c>
      <c r="I67" s="49"/>
    </row>
    <row r="68" spans="1:9" ht="10.5">
      <c r="A68" s="38" t="s">
        <v>48</v>
      </c>
      <c r="B68" s="54">
        <v>4.12</v>
      </c>
      <c r="C68" s="64">
        <f>'Grad SCH per FTE'!C68+'Ugrad SCH per FTE'!C68</f>
        <v>568</v>
      </c>
      <c r="D68" s="56">
        <f t="shared" si="4"/>
        <v>137.8640776699029</v>
      </c>
      <c r="E68" s="20"/>
      <c r="F68" s="54">
        <v>4.14</v>
      </c>
      <c r="G68" s="64">
        <v>905</v>
      </c>
      <c r="H68" s="56">
        <f t="shared" si="5"/>
        <v>218.59903381642513</v>
      </c>
      <c r="I68" s="49"/>
    </row>
    <row r="69" spans="1:9" ht="10.5">
      <c r="A69" s="38" t="s">
        <v>49</v>
      </c>
      <c r="B69" s="54">
        <v>4.08</v>
      </c>
      <c r="C69" s="64">
        <f>'Grad SCH per FTE'!C69+'Ugrad SCH per FTE'!C69</f>
        <v>618</v>
      </c>
      <c r="D69" s="56">
        <f t="shared" si="4"/>
        <v>151.47058823529412</v>
      </c>
      <c r="E69" s="20"/>
      <c r="F69" s="54">
        <v>3.72</v>
      </c>
      <c r="G69" s="64">
        <v>738</v>
      </c>
      <c r="H69" s="56">
        <f t="shared" si="5"/>
        <v>198.38709677419354</v>
      </c>
      <c r="I69" s="49"/>
    </row>
    <row r="70" spans="1:9" ht="10.5">
      <c r="A70" s="38" t="s">
        <v>50</v>
      </c>
      <c r="B70" s="54">
        <v>5.75</v>
      </c>
      <c r="C70" s="64">
        <f>'Grad SCH per FTE'!C70+'Ugrad SCH per FTE'!C70</f>
        <v>1636</v>
      </c>
      <c r="D70" s="56">
        <f t="shared" si="4"/>
        <v>284.5217391304348</v>
      </c>
      <c r="E70" s="20"/>
      <c r="F70" s="54">
        <v>7.95</v>
      </c>
      <c r="G70" s="64">
        <v>903</v>
      </c>
      <c r="H70" s="56">
        <f t="shared" si="5"/>
        <v>113.58490566037736</v>
      </c>
      <c r="I70" s="49"/>
    </row>
    <row r="71" spans="1:9" ht="10.5">
      <c r="A71" s="38" t="s">
        <v>51</v>
      </c>
      <c r="B71" s="54">
        <v>5.2</v>
      </c>
      <c r="C71" s="64">
        <f>'Grad SCH per FTE'!C71+'Ugrad SCH per FTE'!C71</f>
        <v>461</v>
      </c>
      <c r="D71" s="56">
        <f t="shared" si="4"/>
        <v>88.65384615384615</v>
      </c>
      <c r="E71" s="20"/>
      <c r="F71" s="54">
        <v>4.88</v>
      </c>
      <c r="G71" s="64">
        <v>1187</v>
      </c>
      <c r="H71" s="56">
        <f t="shared" si="5"/>
        <v>243.2377049180328</v>
      </c>
      <c r="I71" s="49"/>
    </row>
    <row r="72" spans="1:9" ht="10.5">
      <c r="A72" s="38" t="s">
        <v>52</v>
      </c>
      <c r="B72" s="54">
        <v>16.39</v>
      </c>
      <c r="C72" s="64">
        <f>'Grad SCH per FTE'!C72+'Ugrad SCH per FTE'!C72</f>
        <v>3123</v>
      </c>
      <c r="D72" s="56">
        <f t="shared" si="4"/>
        <v>190.5430140329469</v>
      </c>
      <c r="E72" s="20"/>
      <c r="F72" s="54">
        <v>14.04</v>
      </c>
      <c r="G72" s="64">
        <f>3188+12</f>
        <v>3200</v>
      </c>
      <c r="H72" s="56">
        <f t="shared" si="5"/>
        <v>227.92022792022794</v>
      </c>
      <c r="I72" s="49"/>
    </row>
    <row r="73" spans="1:9" ht="10.5">
      <c r="A73" s="109" t="s">
        <v>71</v>
      </c>
      <c r="B73" s="114">
        <f>SUM(B67:B72)</f>
        <v>42.379999999999995</v>
      </c>
      <c r="C73" s="111">
        <f>SUM(C67:C72)</f>
        <v>7348</v>
      </c>
      <c r="D73" s="116">
        <f t="shared" si="4"/>
        <v>173.38367154318075</v>
      </c>
      <c r="E73" s="113"/>
      <c r="F73" s="114">
        <f>SUM(F67:F72)</f>
        <v>41.769999999999996</v>
      </c>
      <c r="G73" s="111">
        <f>SUM(G67:G72)</f>
        <v>7627</v>
      </c>
      <c r="H73" s="112">
        <f t="shared" si="5"/>
        <v>182.59516399329664</v>
      </c>
      <c r="I73" s="49"/>
    </row>
    <row r="74" spans="1:9" ht="10.5">
      <c r="A74" s="38"/>
      <c r="B74" s="54"/>
      <c r="C74" s="55"/>
      <c r="D74" s="56"/>
      <c r="E74" s="20"/>
      <c r="F74" s="54"/>
      <c r="G74" s="64"/>
      <c r="H74" s="56"/>
      <c r="I74" s="49"/>
    </row>
    <row r="75" spans="1:9" ht="10.5">
      <c r="A75" s="38"/>
      <c r="B75" s="54"/>
      <c r="C75" s="55"/>
      <c r="D75" s="56"/>
      <c r="E75" s="20"/>
      <c r="F75" s="54"/>
      <c r="G75" s="64"/>
      <c r="H75" s="56"/>
      <c r="I75" s="49"/>
    </row>
    <row r="76" spans="1:9" ht="10.5">
      <c r="A76" s="109" t="s">
        <v>53</v>
      </c>
      <c r="B76" s="114">
        <v>17.31</v>
      </c>
      <c r="C76" s="111">
        <f>'Grad SCH per FTE'!C76+'Ugrad SCH per FTE'!C76</f>
        <v>5533</v>
      </c>
      <c r="D76" s="116">
        <f>C76/B76</f>
        <v>319.6418255343732</v>
      </c>
      <c r="E76" s="113"/>
      <c r="F76" s="114">
        <v>17.71</v>
      </c>
      <c r="G76" s="111">
        <v>5681</v>
      </c>
      <c r="H76" s="112">
        <f>G76/F76</f>
        <v>320.77922077922074</v>
      </c>
      <c r="I76" s="49"/>
    </row>
    <row r="77" spans="1:9" ht="10.5">
      <c r="A77" s="38"/>
      <c r="B77" s="54"/>
      <c r="C77" s="55"/>
      <c r="D77" s="56"/>
      <c r="E77" s="20"/>
      <c r="F77" s="54"/>
      <c r="G77" s="64"/>
      <c r="H77" s="56"/>
      <c r="I77" s="49"/>
    </row>
    <row r="78" spans="1:9" ht="10.5">
      <c r="A78" s="38"/>
      <c r="B78" s="54"/>
      <c r="C78" s="55"/>
      <c r="D78" s="56"/>
      <c r="E78" s="20"/>
      <c r="F78" s="54"/>
      <c r="G78" s="64"/>
      <c r="H78" s="56"/>
      <c r="I78" s="49"/>
    </row>
    <row r="79" spans="1:9" ht="10.5">
      <c r="A79" s="108" t="s">
        <v>73</v>
      </c>
      <c r="B79" s="122"/>
      <c r="C79" s="55"/>
      <c r="D79" s="66"/>
      <c r="E79" s="21"/>
      <c r="F79" s="54"/>
      <c r="G79" s="64"/>
      <c r="H79" s="56"/>
      <c r="I79" s="49"/>
    </row>
    <row r="80" spans="1:9" ht="10.5">
      <c r="A80" s="38" t="s">
        <v>54</v>
      </c>
      <c r="B80" s="54">
        <v>9.61</v>
      </c>
      <c r="C80" s="64">
        <f>'Grad SCH per FTE'!C80+'Ugrad SCH per FTE'!C80</f>
        <v>1668</v>
      </c>
      <c r="D80" s="56">
        <f aca="true" t="shared" si="6" ref="D80:D85">C80/B80</f>
        <v>173.56919875130075</v>
      </c>
      <c r="E80" s="20"/>
      <c r="F80" s="54">
        <v>9.36</v>
      </c>
      <c r="G80" s="64">
        <v>1489</v>
      </c>
      <c r="H80" s="56">
        <f aca="true" t="shared" si="7" ref="H80:H85">G80/F80</f>
        <v>159.0811965811966</v>
      </c>
      <c r="I80" s="49"/>
    </row>
    <row r="81" spans="1:9" ht="10.5">
      <c r="A81" s="38" t="s">
        <v>55</v>
      </c>
      <c r="B81" s="54">
        <v>14.8</v>
      </c>
      <c r="C81" s="64">
        <f>'Grad SCH per FTE'!C81+'Ugrad SCH per FTE'!C81</f>
        <v>3973</v>
      </c>
      <c r="D81" s="56">
        <f t="shared" si="6"/>
        <v>268.44594594594594</v>
      </c>
      <c r="E81" s="20"/>
      <c r="F81" s="54">
        <v>13.56</v>
      </c>
      <c r="G81" s="64">
        <v>3815</v>
      </c>
      <c r="H81" s="56">
        <f t="shared" si="7"/>
        <v>281.34218289085544</v>
      </c>
      <c r="I81" s="49"/>
    </row>
    <row r="82" spans="1:9" ht="10.5">
      <c r="A82" s="38" t="s">
        <v>56</v>
      </c>
      <c r="B82" s="54">
        <v>12</v>
      </c>
      <c r="C82" s="64">
        <f>'Grad SCH per FTE'!C82+'Ugrad SCH per FTE'!C82</f>
        <v>3258</v>
      </c>
      <c r="D82" s="56">
        <f t="shared" si="6"/>
        <v>271.5</v>
      </c>
      <c r="E82" s="20"/>
      <c r="F82" s="54">
        <v>13.05</v>
      </c>
      <c r="G82" s="64">
        <v>3342</v>
      </c>
      <c r="H82" s="56">
        <f t="shared" si="7"/>
        <v>256.0919540229885</v>
      </c>
      <c r="I82" s="49"/>
    </row>
    <row r="83" spans="1:9" ht="10.5">
      <c r="A83" s="38" t="s">
        <v>57</v>
      </c>
      <c r="B83" s="54">
        <v>17.77</v>
      </c>
      <c r="C83" s="64">
        <f>'Grad SCH per FTE'!C83+'Ugrad SCH per FTE'!C83</f>
        <v>3736</v>
      </c>
      <c r="D83" s="56">
        <f t="shared" si="6"/>
        <v>210.24198086662915</v>
      </c>
      <c r="E83" s="20"/>
      <c r="F83" s="54">
        <v>18.27</v>
      </c>
      <c r="G83" s="64">
        <f>4374+123</f>
        <v>4497</v>
      </c>
      <c r="H83" s="56">
        <f t="shared" si="7"/>
        <v>246.14121510673235</v>
      </c>
      <c r="I83" s="49"/>
    </row>
    <row r="84" spans="1:9" ht="10.5">
      <c r="A84" s="38" t="s">
        <v>58</v>
      </c>
      <c r="B84" s="54">
        <v>10.38</v>
      </c>
      <c r="C84" s="64">
        <f>'Grad SCH per FTE'!C84+'Ugrad SCH per FTE'!C84</f>
        <v>1693</v>
      </c>
      <c r="D84" s="56">
        <f t="shared" si="6"/>
        <v>163.10211946050094</v>
      </c>
      <c r="E84" s="20"/>
      <c r="F84" s="54">
        <v>10.8</v>
      </c>
      <c r="G84" s="64">
        <v>1692</v>
      </c>
      <c r="H84" s="56">
        <f t="shared" si="7"/>
        <v>156.66666666666666</v>
      </c>
      <c r="I84" s="49"/>
    </row>
    <row r="85" spans="1:9" ht="10.5">
      <c r="A85" s="109" t="s">
        <v>72</v>
      </c>
      <c r="B85" s="114">
        <f>SUM(B78:B84)</f>
        <v>64.55999999999999</v>
      </c>
      <c r="C85" s="111">
        <f>'Grad SCH per FTE'!C85+'Ugrad SCH per FTE'!C85</f>
        <v>14328</v>
      </c>
      <c r="D85" s="116">
        <f t="shared" si="6"/>
        <v>221.93308550185878</v>
      </c>
      <c r="E85" s="113"/>
      <c r="F85" s="114">
        <f>SUM(F79:F84)</f>
        <v>65.03999999999999</v>
      </c>
      <c r="G85" s="111">
        <f>SUM(G79:G84)</f>
        <v>14835</v>
      </c>
      <c r="H85" s="112">
        <f t="shared" si="7"/>
        <v>228.09040590405908</v>
      </c>
      <c r="I85" s="49"/>
    </row>
    <row r="86" spans="1:9" ht="10.5">
      <c r="A86" s="38"/>
      <c r="B86" s="54"/>
      <c r="C86" s="55"/>
      <c r="D86" s="56"/>
      <c r="E86" s="20"/>
      <c r="F86" s="54"/>
      <c r="G86" s="64"/>
      <c r="H86" s="56"/>
      <c r="I86" s="49"/>
    </row>
    <row r="87" spans="1:9" ht="10.5">
      <c r="A87" s="38"/>
      <c r="B87" s="54"/>
      <c r="C87" s="55"/>
      <c r="D87" s="56"/>
      <c r="E87" s="20"/>
      <c r="F87" s="54"/>
      <c r="G87" s="64"/>
      <c r="H87" s="56"/>
      <c r="I87" s="59"/>
    </row>
    <row r="88" spans="1:9" ht="10.5">
      <c r="A88" s="108" t="s">
        <v>86</v>
      </c>
      <c r="B88" s="121"/>
      <c r="C88" s="55"/>
      <c r="D88" s="56"/>
      <c r="E88" s="21"/>
      <c r="F88" s="54"/>
      <c r="G88" s="64"/>
      <c r="H88" s="56"/>
      <c r="I88" s="49"/>
    </row>
    <row r="89" spans="1:9" ht="10.5">
      <c r="A89" s="38" t="s">
        <v>65</v>
      </c>
      <c r="B89" s="54">
        <v>3.64</v>
      </c>
      <c r="C89" s="64">
        <f>'Grad SCH per FTE'!C89+'Ugrad SCH per FTE'!C89</f>
        <v>1087</v>
      </c>
      <c r="D89" s="56">
        <f aca="true" t="shared" si="8" ref="D89:D95">C89/B89</f>
        <v>298.6263736263736</v>
      </c>
      <c r="E89" s="20"/>
      <c r="F89" s="54">
        <v>4.57</v>
      </c>
      <c r="G89" s="64">
        <v>376</v>
      </c>
      <c r="H89" s="56">
        <f>G94/F89</f>
        <v>213.34792122538292</v>
      </c>
      <c r="I89" s="49"/>
    </row>
    <row r="90" spans="1:9" ht="10.5">
      <c r="A90" s="38" t="s">
        <v>77</v>
      </c>
      <c r="B90" s="54">
        <v>0.28</v>
      </c>
      <c r="C90" s="64">
        <f>'Grad SCH per FTE'!C90+'Ugrad SCH per FTE'!C90</f>
        <v>105</v>
      </c>
      <c r="D90" s="56">
        <f t="shared" si="8"/>
        <v>374.99999999999994</v>
      </c>
      <c r="E90" s="20"/>
      <c r="F90" s="54">
        <v>0.5</v>
      </c>
      <c r="G90" s="64">
        <v>48</v>
      </c>
      <c r="H90" s="56">
        <f>G90/F90</f>
        <v>96</v>
      </c>
      <c r="I90" s="49"/>
    </row>
    <row r="91" spans="1:9" ht="10.5">
      <c r="A91" s="38" t="s">
        <v>59</v>
      </c>
      <c r="B91" s="54">
        <v>1.06</v>
      </c>
      <c r="C91" s="64">
        <f>'Grad SCH per FTE'!C91+'Ugrad SCH per FTE'!C91</f>
        <v>22</v>
      </c>
      <c r="D91" s="56">
        <f t="shared" si="8"/>
        <v>20.754716981132074</v>
      </c>
      <c r="E91" s="20"/>
      <c r="F91" s="54">
        <v>0.25</v>
      </c>
      <c r="G91" s="64">
        <v>93</v>
      </c>
      <c r="H91" s="56">
        <f>G91/F91</f>
        <v>372</v>
      </c>
      <c r="I91" s="49"/>
    </row>
    <row r="92" spans="1:9" ht="10.5">
      <c r="A92" s="38" t="s">
        <v>60</v>
      </c>
      <c r="B92" s="54">
        <v>1.19</v>
      </c>
      <c r="C92" s="64">
        <f>'Grad SCH per FTE'!C92+'Ugrad SCH per FTE'!C92</f>
        <v>903</v>
      </c>
      <c r="D92" s="56">
        <f t="shared" si="8"/>
        <v>758.8235294117648</v>
      </c>
      <c r="E92" s="20"/>
      <c r="F92" s="54">
        <v>0.25</v>
      </c>
      <c r="G92" s="64">
        <v>942</v>
      </c>
      <c r="H92" s="56">
        <f>G92/F92</f>
        <v>3768</v>
      </c>
      <c r="I92" s="49"/>
    </row>
    <row r="93" spans="1:9" ht="10.5">
      <c r="A93" s="38" t="s">
        <v>85</v>
      </c>
      <c r="B93" s="54">
        <v>4.17</v>
      </c>
      <c r="C93" s="64">
        <f>'Grad SCH per FTE'!C93+'Ugrad SCH per FTE'!C93</f>
        <v>439</v>
      </c>
      <c r="D93" s="56">
        <f t="shared" si="8"/>
        <v>105.2757793764988</v>
      </c>
      <c r="E93" s="20"/>
      <c r="F93" s="54">
        <v>4.5</v>
      </c>
      <c r="G93" s="64">
        <v>951</v>
      </c>
      <c r="H93" s="56">
        <f>G93/F93</f>
        <v>211.33333333333334</v>
      </c>
      <c r="I93" s="49"/>
    </row>
    <row r="94" spans="1:9" ht="10.5">
      <c r="A94" s="38" t="s">
        <v>76</v>
      </c>
      <c r="B94" s="54">
        <v>4.07</v>
      </c>
      <c r="C94" s="64">
        <f>'Grad SCH per FTE'!C94+'Ugrad SCH per FTE'!C94</f>
        <v>992</v>
      </c>
      <c r="D94" s="56">
        <f t="shared" si="8"/>
        <v>243.73464373464373</v>
      </c>
      <c r="E94" s="20"/>
      <c r="F94" s="54">
        <v>4</v>
      </c>
      <c r="G94" s="64">
        <f>975</f>
        <v>975</v>
      </c>
      <c r="H94" s="56"/>
      <c r="I94" s="49"/>
    </row>
    <row r="95" spans="1:9" ht="10.5">
      <c r="A95" s="38" t="s">
        <v>78</v>
      </c>
      <c r="B95" s="54">
        <f>0.57+2.83</f>
        <v>3.4</v>
      </c>
      <c r="C95" s="64">
        <f>'Grad SCH per FTE'!C95+'Ugrad SCH per FTE'!C95</f>
        <v>219</v>
      </c>
      <c r="D95" s="56">
        <f t="shared" si="8"/>
        <v>64.41176470588235</v>
      </c>
      <c r="E95" s="18"/>
      <c r="F95" s="58">
        <v>0.25</v>
      </c>
      <c r="G95" s="64">
        <f>105+13</f>
        <v>118</v>
      </c>
      <c r="H95" s="66"/>
      <c r="I95" s="49"/>
    </row>
    <row r="96" spans="1:9" ht="10.5">
      <c r="A96" s="109" t="s">
        <v>61</v>
      </c>
      <c r="B96" s="114">
        <f>SUM(B87:B95)</f>
        <v>17.81</v>
      </c>
      <c r="C96" s="111">
        <f>'Grad SCH per FTE'!C96+'Ugrad SCH per FTE'!C96</f>
        <v>3767</v>
      </c>
      <c r="D96" s="112">
        <f>C96/B96</f>
        <v>211.51038742279619</v>
      </c>
      <c r="E96" s="117"/>
      <c r="F96" s="114">
        <f>SUM(F87:F95)</f>
        <v>14.32</v>
      </c>
      <c r="G96" s="111">
        <f>SUM(G87:G95)</f>
        <v>3503</v>
      </c>
      <c r="H96" s="112">
        <f>G96/F96</f>
        <v>244.62290502793294</v>
      </c>
      <c r="I96" s="49"/>
    </row>
    <row r="97" spans="1:9" ht="10.5">
      <c r="A97" s="38"/>
      <c r="B97" s="54"/>
      <c r="C97" s="55"/>
      <c r="D97" s="53"/>
      <c r="E97" s="20"/>
      <c r="F97" s="54"/>
      <c r="G97" s="64"/>
      <c r="H97" s="56"/>
      <c r="I97" s="49"/>
    </row>
    <row r="98" spans="1:9" ht="10.5">
      <c r="A98" s="38"/>
      <c r="B98" s="54"/>
      <c r="C98" s="61" t="s">
        <v>30</v>
      </c>
      <c r="D98" s="60" t="s">
        <v>30</v>
      </c>
      <c r="E98" s="36"/>
      <c r="F98" s="54"/>
      <c r="G98" s="64"/>
      <c r="H98" s="56"/>
      <c r="I98" s="49"/>
    </row>
    <row r="99" spans="1:9" ht="10.5">
      <c r="A99" s="118" t="s">
        <v>62</v>
      </c>
      <c r="B99" s="114">
        <f>B96+B85+B76+B73+B63+B60+B50+B44+B36</f>
        <v>790.25</v>
      </c>
      <c r="C99" s="111">
        <f>'Grad SCH per FTE'!C99+'Ugrad SCH per FTE'!C99</f>
        <v>191418</v>
      </c>
      <c r="D99" s="112">
        <f>C99/B99</f>
        <v>242.22461246441</v>
      </c>
      <c r="E99" s="119"/>
      <c r="F99" s="120">
        <f>F96+F85+F76+F73+F63+F60+F50+F44+F36</f>
        <v>796.0500000000001</v>
      </c>
      <c r="G99" s="111">
        <f>G96+G85+G76+G73+G63+G60+G50+G44+G36</f>
        <v>178902</v>
      </c>
      <c r="H99" s="112">
        <f>G99/F99</f>
        <v>224.73713962690783</v>
      </c>
      <c r="I99" s="49"/>
    </row>
    <row r="100" spans="1:9" ht="10.5">
      <c r="A100" s="37"/>
      <c r="B100" s="67"/>
      <c r="C100" s="68"/>
      <c r="D100" s="68"/>
      <c r="E100" s="45"/>
      <c r="F100" s="62"/>
      <c r="G100" s="73" t="s">
        <v>30</v>
      </c>
      <c r="H100" s="63"/>
      <c r="I100" s="49"/>
    </row>
    <row r="101" spans="1:8" ht="10.5">
      <c r="A101" s="1" t="s">
        <v>30</v>
      </c>
      <c r="C101" s="7"/>
      <c r="F101" s="6"/>
      <c r="G101" s="74" t="s">
        <v>30</v>
      </c>
      <c r="H101" s="3" t="s">
        <v>30</v>
      </c>
    </row>
    <row r="102" spans="6:8" ht="10.5">
      <c r="F102" s="6"/>
      <c r="H102" s="3"/>
    </row>
    <row r="103" spans="6:8" ht="10.5">
      <c r="F103" s="6"/>
      <c r="H103" s="3"/>
    </row>
  </sheetData>
  <sheetProtection password="9BF1" sheet="1" selectLockedCells="1" selectUnlockedCells="1"/>
  <mergeCells count="6">
    <mergeCell ref="A1:H1"/>
    <mergeCell ref="A2:H2"/>
    <mergeCell ref="A4:H4"/>
    <mergeCell ref="F6:H6"/>
    <mergeCell ref="B6:D6"/>
    <mergeCell ref="A3:H3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&amp;L&amp;"Arial,Bold Italic"&amp;8NOTE:  Credit hours and FTE from all campuses were included.&amp;R&amp;"Arial,Italic"&amp;8Prepared by Institutional Research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H100"/>
  <sheetViews>
    <sheetView workbookViewId="0" topLeftCell="A1">
      <selection activeCell="I4" sqref="I4"/>
    </sheetView>
  </sheetViews>
  <sheetFormatPr defaultColWidth="9.140625" defaultRowHeight="12.75"/>
  <cols>
    <col min="1" max="1" width="26.421875" style="1" customWidth="1"/>
    <col min="2" max="2" width="8.57421875" style="2" customWidth="1"/>
    <col min="3" max="3" width="10.140625" style="35" customWidth="1"/>
    <col min="4" max="4" width="9.57421875" style="2" customWidth="1"/>
    <col min="5" max="5" width="2.8515625" style="2" customWidth="1"/>
    <col min="6" max="6" width="9.421875" style="2" customWidth="1"/>
    <col min="7" max="7" width="10.140625" style="35" customWidth="1"/>
    <col min="8" max="8" width="10.28125" style="2" customWidth="1"/>
    <col min="9" max="16384" width="9.140625" style="1" customWidth="1"/>
  </cols>
  <sheetData>
    <row r="1" spans="1:8" ht="10.5">
      <c r="A1" s="129" t="s">
        <v>0</v>
      </c>
      <c r="B1" s="130"/>
      <c r="C1" s="130"/>
      <c r="D1" s="130"/>
      <c r="E1" s="130"/>
      <c r="F1" s="130"/>
      <c r="G1" s="130"/>
      <c r="H1" s="131"/>
    </row>
    <row r="2" spans="1:8" ht="10.5">
      <c r="A2" s="132" t="s">
        <v>87</v>
      </c>
      <c r="B2" s="133"/>
      <c r="C2" s="133"/>
      <c r="D2" s="133"/>
      <c r="E2" s="133"/>
      <c r="F2" s="133"/>
      <c r="G2" s="133"/>
      <c r="H2" s="134"/>
    </row>
    <row r="3" spans="1:8" ht="10.5">
      <c r="A3" s="132" t="s">
        <v>83</v>
      </c>
      <c r="B3" s="133"/>
      <c r="C3" s="133"/>
      <c r="D3" s="133"/>
      <c r="E3" s="133"/>
      <c r="F3" s="133"/>
      <c r="G3" s="133"/>
      <c r="H3" s="134"/>
    </row>
    <row r="4" spans="1:8" ht="11.25" thickBot="1">
      <c r="A4" s="135" t="s">
        <v>80</v>
      </c>
      <c r="B4" s="136"/>
      <c r="C4" s="136"/>
      <c r="D4" s="136"/>
      <c r="E4" s="136"/>
      <c r="F4" s="136"/>
      <c r="G4" s="136"/>
      <c r="H4" s="137"/>
    </row>
    <row r="5" spans="1:8" s="4" customFormat="1" ht="10.5">
      <c r="A5" s="77"/>
      <c r="B5" s="78"/>
      <c r="C5" s="93"/>
      <c r="D5" s="78"/>
      <c r="E5" s="78"/>
      <c r="F5" s="78"/>
      <c r="G5" s="93"/>
      <c r="H5" s="79"/>
    </row>
    <row r="6" spans="1:8" s="5" customFormat="1" ht="10.5">
      <c r="A6" s="80"/>
      <c r="B6" s="138" t="s">
        <v>81</v>
      </c>
      <c r="C6" s="139"/>
      <c r="D6" s="140"/>
      <c r="E6" s="81"/>
      <c r="F6" s="138" t="s">
        <v>82</v>
      </c>
      <c r="G6" s="139"/>
      <c r="H6" s="140"/>
    </row>
    <row r="7" spans="1:8" ht="10.5">
      <c r="A7" s="123" t="s">
        <v>74</v>
      </c>
      <c r="B7" s="48" t="s">
        <v>2</v>
      </c>
      <c r="C7" s="70" t="s">
        <v>3</v>
      </c>
      <c r="D7" s="48" t="s">
        <v>4</v>
      </c>
      <c r="E7" s="55"/>
      <c r="F7" s="48" t="s">
        <v>2</v>
      </c>
      <c r="G7" s="70" t="s">
        <v>3</v>
      </c>
      <c r="H7" s="48" t="s">
        <v>4</v>
      </c>
    </row>
    <row r="8" spans="1:8" ht="10.5">
      <c r="A8" s="82"/>
      <c r="B8" s="50" t="s">
        <v>6</v>
      </c>
      <c r="C8" s="71" t="s">
        <v>4</v>
      </c>
      <c r="D8" s="50" t="s">
        <v>7</v>
      </c>
      <c r="E8" s="83"/>
      <c r="F8" s="50" t="s">
        <v>6</v>
      </c>
      <c r="G8" s="71" t="s">
        <v>4</v>
      </c>
      <c r="H8" s="50" t="s">
        <v>7</v>
      </c>
    </row>
    <row r="9" spans="1:8" ht="10.5">
      <c r="A9" s="84"/>
      <c r="B9" s="51"/>
      <c r="C9" s="65"/>
      <c r="D9" s="53"/>
      <c r="E9" s="83"/>
      <c r="F9" s="51"/>
      <c r="G9" s="65"/>
      <c r="H9" s="53"/>
    </row>
    <row r="10" spans="1:8" ht="10.5">
      <c r="A10" s="108" t="s">
        <v>5</v>
      </c>
      <c r="B10" s="54"/>
      <c r="C10" s="64"/>
      <c r="D10" s="56"/>
      <c r="E10" s="55"/>
      <c r="F10" s="54"/>
      <c r="G10" s="64"/>
      <c r="H10" s="56"/>
    </row>
    <row r="11" spans="1:8" ht="10.5">
      <c r="A11" s="84" t="s">
        <v>8</v>
      </c>
      <c r="B11" s="54">
        <f>'Total SCH per FTE'!B11</f>
        <v>1.33</v>
      </c>
      <c r="C11" s="64">
        <v>0</v>
      </c>
      <c r="D11" s="56">
        <f>C11/B11</f>
        <v>0</v>
      </c>
      <c r="E11" s="55"/>
      <c r="F11" s="54">
        <f>'Total SCH per FTE'!F11</f>
        <v>1</v>
      </c>
      <c r="G11" s="64">
        <v>0</v>
      </c>
      <c r="H11" s="56">
        <f aca="true" t="shared" si="0" ref="H11:H36">G11/F11</f>
        <v>0</v>
      </c>
    </row>
    <row r="12" spans="1:8" ht="10.5">
      <c r="A12" s="84" t="s">
        <v>9</v>
      </c>
      <c r="B12" s="54">
        <f>'Total SCH per FTE'!B12</f>
        <v>20.2</v>
      </c>
      <c r="C12" s="64">
        <v>108</v>
      </c>
      <c r="D12" s="56">
        <f>C12/B12</f>
        <v>5.346534653465347</v>
      </c>
      <c r="E12" s="55"/>
      <c r="F12" s="54">
        <f>'Total SCH per FTE'!F12</f>
        <v>18.95</v>
      </c>
      <c r="G12" s="64">
        <v>63</v>
      </c>
      <c r="H12" s="56">
        <f t="shared" si="0"/>
        <v>3.324538258575198</v>
      </c>
    </row>
    <row r="13" spans="1:8" ht="10.5">
      <c r="A13" s="84" t="s">
        <v>10</v>
      </c>
      <c r="B13" s="54">
        <f>'Total SCH per FTE'!B13</f>
        <v>24.25</v>
      </c>
      <c r="C13" s="64">
        <v>305</v>
      </c>
      <c r="D13" s="56">
        <f aca="true" t="shared" si="1" ref="D13:D35">C13/B13</f>
        <v>12.577319587628866</v>
      </c>
      <c r="E13" s="55"/>
      <c r="F13" s="54">
        <f>'Total SCH per FTE'!F13</f>
        <v>23.92</v>
      </c>
      <c r="G13" s="64">
        <v>257</v>
      </c>
      <c r="H13" s="56">
        <f t="shared" si="0"/>
        <v>10.744147157190636</v>
      </c>
    </row>
    <row r="14" spans="1:8" ht="10.5">
      <c r="A14" s="84" t="s">
        <v>11</v>
      </c>
      <c r="B14" s="54">
        <f>'Total SCH per FTE'!B14</f>
        <v>3.41</v>
      </c>
      <c r="C14" s="64">
        <v>0</v>
      </c>
      <c r="D14" s="56">
        <f t="shared" si="1"/>
        <v>0</v>
      </c>
      <c r="E14" s="55"/>
      <c r="F14" s="54">
        <f>'Total SCH per FTE'!F14</f>
        <v>4.16</v>
      </c>
      <c r="G14" s="64">
        <v>0</v>
      </c>
      <c r="H14" s="56">
        <f t="shared" si="0"/>
        <v>0</v>
      </c>
    </row>
    <row r="15" spans="1:8" ht="10.5">
      <c r="A15" s="84" t="s">
        <v>12</v>
      </c>
      <c r="B15" s="54">
        <f>'Total SCH per FTE'!B15</f>
        <v>20.08</v>
      </c>
      <c r="C15" s="64">
        <v>327</v>
      </c>
      <c r="D15" s="56">
        <f t="shared" si="1"/>
        <v>16.284860557768926</v>
      </c>
      <c r="E15" s="55"/>
      <c r="F15" s="54">
        <f>'Total SCH per FTE'!F15</f>
        <v>20.04</v>
      </c>
      <c r="G15" s="64">
        <v>311</v>
      </c>
      <c r="H15" s="56">
        <f t="shared" si="0"/>
        <v>15.518962075848304</v>
      </c>
    </row>
    <row r="16" spans="1:8" ht="10.5">
      <c r="A16" s="84" t="s">
        <v>13</v>
      </c>
      <c r="B16" s="54">
        <f>'Total SCH per FTE'!B16</f>
        <v>4.81</v>
      </c>
      <c r="C16" s="64">
        <v>9</v>
      </c>
      <c r="D16" s="56">
        <f t="shared" si="1"/>
        <v>1.8711018711018712</v>
      </c>
      <c r="E16" s="55"/>
      <c r="F16" s="54">
        <f>'Total SCH per FTE'!F16</f>
        <v>4.81</v>
      </c>
      <c r="G16" s="64">
        <v>6</v>
      </c>
      <c r="H16" s="56">
        <f t="shared" si="0"/>
        <v>1.2474012474012475</v>
      </c>
    </row>
    <row r="17" spans="1:8" s="4" customFormat="1" ht="10.5">
      <c r="A17" s="84" t="s">
        <v>14</v>
      </c>
      <c r="B17" s="54">
        <f>'Total SCH per FTE'!B17</f>
        <v>17.25</v>
      </c>
      <c r="C17" s="64">
        <v>155</v>
      </c>
      <c r="D17" s="56">
        <f t="shared" si="1"/>
        <v>8.985507246376812</v>
      </c>
      <c r="E17" s="55"/>
      <c r="F17" s="54">
        <f>'Total SCH per FTE'!F17</f>
        <v>15.97</v>
      </c>
      <c r="G17" s="64">
        <v>156</v>
      </c>
      <c r="H17" s="56">
        <f t="shared" si="0"/>
        <v>9.768315591734503</v>
      </c>
    </row>
    <row r="18" spans="1:8" ht="10.5">
      <c r="A18" s="84" t="s">
        <v>15</v>
      </c>
      <c r="B18" s="54">
        <f>'Total SCH per FTE'!B18</f>
        <v>61.43</v>
      </c>
      <c r="C18" s="64">
        <v>714</v>
      </c>
      <c r="D18" s="56">
        <f t="shared" si="1"/>
        <v>11.622985511964838</v>
      </c>
      <c r="E18" s="55"/>
      <c r="F18" s="54">
        <f>'Total SCH per FTE'!F18</f>
        <v>58.01</v>
      </c>
      <c r="G18" s="64">
        <v>596</v>
      </c>
      <c r="H18" s="56">
        <f t="shared" si="0"/>
        <v>10.274090674021721</v>
      </c>
    </row>
    <row r="19" spans="1:8" ht="10.5">
      <c r="A19" s="84" t="s">
        <v>16</v>
      </c>
      <c r="B19" s="54">
        <f>'Total SCH per FTE'!B19</f>
        <v>31.99</v>
      </c>
      <c r="C19" s="64">
        <v>474</v>
      </c>
      <c r="D19" s="56">
        <f t="shared" si="1"/>
        <v>14.817130353235386</v>
      </c>
      <c r="E19" s="55"/>
      <c r="F19" s="54">
        <f>'Total SCH per FTE'!F19</f>
        <v>33.31</v>
      </c>
      <c r="G19" s="64">
        <v>453</v>
      </c>
      <c r="H19" s="56">
        <f t="shared" si="0"/>
        <v>13.599519663764635</v>
      </c>
    </row>
    <row r="20" spans="1:8" ht="10.5">
      <c r="A20" s="84" t="s">
        <v>17</v>
      </c>
      <c r="B20" s="54">
        <f>'Total SCH per FTE'!B20</f>
        <v>20.49</v>
      </c>
      <c r="C20" s="64">
        <v>144</v>
      </c>
      <c r="D20" s="56">
        <f t="shared" si="1"/>
        <v>7.027818448023426</v>
      </c>
      <c r="E20" s="55"/>
      <c r="F20" s="54">
        <f>'Total SCH per FTE'!F20</f>
        <v>21.88</v>
      </c>
      <c r="G20" s="64">
        <v>135</v>
      </c>
      <c r="H20" s="56">
        <f t="shared" si="0"/>
        <v>6.17001828153565</v>
      </c>
    </row>
    <row r="21" spans="1:8" ht="10.5">
      <c r="A21" s="84" t="s">
        <v>18</v>
      </c>
      <c r="B21" s="54">
        <f>'Total SCH per FTE'!B21</f>
        <v>30.44</v>
      </c>
      <c r="C21" s="64">
        <v>328</v>
      </c>
      <c r="D21" s="56">
        <f t="shared" si="1"/>
        <v>10.775295663600525</v>
      </c>
      <c r="E21" s="55"/>
      <c r="F21" s="54">
        <f>'Total SCH per FTE'!F21</f>
        <v>28.44</v>
      </c>
      <c r="G21" s="64">
        <v>303</v>
      </c>
      <c r="H21" s="56">
        <f t="shared" si="0"/>
        <v>10.654008438818565</v>
      </c>
    </row>
    <row r="22" spans="1:8" ht="10.5">
      <c r="A22" s="84" t="s">
        <v>19</v>
      </c>
      <c r="B22" s="54">
        <f>'Total SCH per FTE'!B22</f>
        <v>2.33</v>
      </c>
      <c r="C22" s="64">
        <v>0</v>
      </c>
      <c r="D22" s="56">
        <f t="shared" si="1"/>
        <v>0</v>
      </c>
      <c r="E22" s="55"/>
      <c r="F22" s="54">
        <f>'Total SCH per FTE'!F22</f>
        <v>2.92</v>
      </c>
      <c r="G22" s="64">
        <v>0</v>
      </c>
      <c r="H22" s="56">
        <f t="shared" si="0"/>
        <v>0</v>
      </c>
    </row>
    <row r="23" spans="1:8" ht="10.5">
      <c r="A23" s="84" t="s">
        <v>20</v>
      </c>
      <c r="B23" s="54">
        <f>'Total SCH per FTE'!B23</f>
        <v>46.51</v>
      </c>
      <c r="C23" s="64">
        <v>339</v>
      </c>
      <c r="D23" s="56">
        <f t="shared" si="1"/>
        <v>7.2887551064287255</v>
      </c>
      <c r="E23" s="55"/>
      <c r="F23" s="54">
        <f>'Total SCH per FTE'!F23</f>
        <v>48.55</v>
      </c>
      <c r="G23" s="64">
        <v>321</v>
      </c>
      <c r="H23" s="56">
        <f t="shared" si="0"/>
        <v>6.611740473738414</v>
      </c>
    </row>
    <row r="24" spans="1:8" ht="10.5">
      <c r="A24" s="84" t="s">
        <v>21</v>
      </c>
      <c r="B24" s="54">
        <f>'Total SCH per FTE'!B24</f>
        <v>31.25</v>
      </c>
      <c r="C24" s="64">
        <v>386</v>
      </c>
      <c r="D24" s="56">
        <f t="shared" si="1"/>
        <v>12.352</v>
      </c>
      <c r="E24" s="55"/>
      <c r="F24" s="54">
        <f>'Total SCH per FTE'!F24</f>
        <v>34.93</v>
      </c>
      <c r="G24" s="64">
        <v>440</v>
      </c>
      <c r="H24" s="56">
        <f t="shared" si="0"/>
        <v>12.59662181505869</v>
      </c>
    </row>
    <row r="25" spans="1:8" ht="10.5">
      <c r="A25" s="84" t="s">
        <v>22</v>
      </c>
      <c r="B25" s="54">
        <f>'Total SCH per FTE'!B25</f>
        <v>1.92</v>
      </c>
      <c r="C25" s="64">
        <v>0</v>
      </c>
      <c r="D25" s="56">
        <f t="shared" si="1"/>
        <v>0</v>
      </c>
      <c r="E25" s="55"/>
      <c r="F25" s="54">
        <f>'Total SCH per FTE'!F25</f>
        <v>1.33</v>
      </c>
      <c r="G25" s="64">
        <v>0</v>
      </c>
      <c r="H25" s="56">
        <f t="shared" si="0"/>
        <v>0</v>
      </c>
    </row>
    <row r="26" spans="1:8" ht="10.5">
      <c r="A26" s="84" t="s">
        <v>23</v>
      </c>
      <c r="B26" s="54">
        <f>'Total SCH per FTE'!B26</f>
        <v>11.25</v>
      </c>
      <c r="C26" s="64">
        <v>57</v>
      </c>
      <c r="D26" s="56">
        <f t="shared" si="1"/>
        <v>5.066666666666666</v>
      </c>
      <c r="E26" s="55"/>
      <c r="F26" s="54">
        <f>'Total SCH per FTE'!F26</f>
        <v>10.98</v>
      </c>
      <c r="G26" s="64">
        <v>48</v>
      </c>
      <c r="H26" s="56">
        <f t="shared" si="0"/>
        <v>4.371584699453551</v>
      </c>
    </row>
    <row r="27" spans="1:8" ht="10.5">
      <c r="A27" s="84" t="s">
        <v>24</v>
      </c>
      <c r="B27" s="54">
        <f>'Total SCH per FTE'!B27</f>
        <v>16.87</v>
      </c>
      <c r="C27" s="64">
        <v>243</v>
      </c>
      <c r="D27" s="56">
        <f t="shared" si="1"/>
        <v>14.404267931238884</v>
      </c>
      <c r="E27" s="55"/>
      <c r="F27" s="54">
        <f>'Total SCH per FTE'!F27</f>
        <v>17.87</v>
      </c>
      <c r="G27" s="64">
        <v>253</v>
      </c>
      <c r="H27" s="56">
        <f t="shared" si="0"/>
        <v>14.157806379406827</v>
      </c>
    </row>
    <row r="28" spans="1:8" ht="10.5">
      <c r="A28" s="84" t="s">
        <v>25</v>
      </c>
      <c r="B28" s="54">
        <f>'Total SCH per FTE'!B28</f>
        <v>20.28</v>
      </c>
      <c r="C28" s="64">
        <v>153</v>
      </c>
      <c r="D28" s="56">
        <f>C28/B28</f>
        <v>7.544378698224851</v>
      </c>
      <c r="E28" s="55"/>
      <c r="F28" s="54">
        <f>'Total SCH per FTE'!F28</f>
        <v>20.55</v>
      </c>
      <c r="G28" s="64">
        <v>132</v>
      </c>
      <c r="H28" s="56">
        <f t="shared" si="0"/>
        <v>6.423357664233577</v>
      </c>
    </row>
    <row r="29" spans="1:8" ht="10.5">
      <c r="A29" s="84" t="s">
        <v>26</v>
      </c>
      <c r="B29" s="54">
        <f>'Total SCH per FTE'!B29</f>
        <v>21.57</v>
      </c>
      <c r="C29" s="64">
        <v>611</v>
      </c>
      <c r="D29" s="56">
        <f>C29/B29</f>
        <v>28.32637923041261</v>
      </c>
      <c r="E29" s="55"/>
      <c r="F29" s="54">
        <f>'Total SCH per FTE'!F29</f>
        <v>21.57</v>
      </c>
      <c r="G29" s="64">
        <v>600</v>
      </c>
      <c r="H29" s="56">
        <f t="shared" si="0"/>
        <v>27.816411682892905</v>
      </c>
    </row>
    <row r="30" spans="1:8" ht="10.5">
      <c r="A30" s="84" t="s">
        <v>79</v>
      </c>
      <c r="B30" s="54">
        <f>'Total SCH per FTE'!B30</f>
        <v>6</v>
      </c>
      <c r="C30" s="64">
        <v>0</v>
      </c>
      <c r="D30" s="56">
        <f>C30/B30</f>
        <v>0</v>
      </c>
      <c r="E30" s="55"/>
      <c r="F30" s="54">
        <f>'Total SCH per FTE'!F30</f>
        <v>7.67</v>
      </c>
      <c r="G30" s="64">
        <v>0</v>
      </c>
      <c r="H30" s="56">
        <f t="shared" si="0"/>
        <v>0</v>
      </c>
    </row>
    <row r="31" spans="1:8" ht="10.5">
      <c r="A31" s="84" t="s">
        <v>27</v>
      </c>
      <c r="B31" s="54">
        <f>'Total SCH per FTE'!B31</f>
        <v>20.15</v>
      </c>
      <c r="C31" s="64">
        <v>240</v>
      </c>
      <c r="D31" s="56">
        <f>C31/B31</f>
        <v>11.910669975186105</v>
      </c>
      <c r="E31" s="55"/>
      <c r="F31" s="54">
        <f>'Total SCH per FTE'!F31</f>
        <v>20.41</v>
      </c>
      <c r="G31" s="64">
        <v>206</v>
      </c>
      <c r="H31" s="56">
        <f t="shared" si="0"/>
        <v>10.093091621754041</v>
      </c>
    </row>
    <row r="32" spans="1:8" ht="10.5">
      <c r="A32" s="84" t="s">
        <v>28</v>
      </c>
      <c r="B32" s="54">
        <f>'Total SCH per FTE'!B32</f>
        <v>4.36</v>
      </c>
      <c r="C32" s="64">
        <v>216</v>
      </c>
      <c r="D32" s="56">
        <f t="shared" si="1"/>
        <v>49.54128440366972</v>
      </c>
      <c r="E32" s="55"/>
      <c r="F32" s="54">
        <f>'Total SCH per FTE'!F32</f>
        <v>5.7</v>
      </c>
      <c r="G32" s="64">
        <v>180</v>
      </c>
      <c r="H32" s="56">
        <f t="shared" si="0"/>
        <v>31.57894736842105</v>
      </c>
    </row>
    <row r="33" spans="1:8" ht="10.5">
      <c r="A33" s="84" t="s">
        <v>29</v>
      </c>
      <c r="B33" s="54">
        <f>'Total SCH per FTE'!B33</f>
        <v>13.42</v>
      </c>
      <c r="C33" s="64">
        <v>0</v>
      </c>
      <c r="D33" s="56">
        <f t="shared" si="1"/>
        <v>0</v>
      </c>
      <c r="E33" s="55"/>
      <c r="F33" s="54">
        <f>'Total SCH per FTE'!F33</f>
        <v>13.08</v>
      </c>
      <c r="G33" s="64">
        <v>0</v>
      </c>
      <c r="H33" s="56">
        <f>G33/F33</f>
        <v>0</v>
      </c>
    </row>
    <row r="34" spans="1:8" ht="10.5">
      <c r="A34" s="84" t="s">
        <v>63</v>
      </c>
      <c r="B34" s="54">
        <f>'Total SCH per FTE'!B34</f>
        <v>431.59000000000003</v>
      </c>
      <c r="C34" s="64">
        <f>SUM(C11:C33)</f>
        <v>4809</v>
      </c>
      <c r="D34" s="56">
        <f t="shared" si="1"/>
        <v>11.142519520841539</v>
      </c>
      <c r="E34" s="55"/>
      <c r="F34" s="54">
        <f>'Total SCH per FTE'!F34</f>
        <v>436.05</v>
      </c>
      <c r="G34" s="64">
        <f>SUM(G11:G33)</f>
        <v>4460</v>
      </c>
      <c r="H34" s="56">
        <f>G34/F34</f>
        <v>10.228184841187938</v>
      </c>
    </row>
    <row r="35" spans="1:8" ht="10.5">
      <c r="A35" s="84" t="s">
        <v>64</v>
      </c>
      <c r="B35" s="54">
        <f>'Total SCH per FTE'!B35</f>
        <v>0.25</v>
      </c>
      <c r="C35" s="64">
        <v>0</v>
      </c>
      <c r="D35" s="56">
        <f t="shared" si="1"/>
        <v>0</v>
      </c>
      <c r="E35" s="55"/>
      <c r="F35" s="54">
        <f>'Total SCH per FTE'!F35</f>
        <v>3.17</v>
      </c>
      <c r="G35" s="64">
        <v>0</v>
      </c>
      <c r="H35" s="56">
        <f>G35/F35</f>
        <v>0</v>
      </c>
    </row>
    <row r="36" spans="1:8" ht="10.5">
      <c r="A36" s="109" t="s">
        <v>66</v>
      </c>
      <c r="B36" s="114">
        <f>'Total SCH per FTE'!B36</f>
        <v>431.84000000000003</v>
      </c>
      <c r="C36" s="111">
        <f>C34+C35</f>
        <v>4809</v>
      </c>
      <c r="D36" s="112">
        <f>C36/B36</f>
        <v>11.136068914412744</v>
      </c>
      <c r="E36" s="113"/>
      <c r="F36" s="114">
        <f>'Total SCH per FTE'!F36</f>
        <v>439.22</v>
      </c>
      <c r="G36" s="111">
        <f>G34+G35</f>
        <v>4460</v>
      </c>
      <c r="H36" s="112">
        <f t="shared" si="0"/>
        <v>10.154364555348117</v>
      </c>
    </row>
    <row r="37" spans="1:8" ht="10.5">
      <c r="A37" s="84"/>
      <c r="B37" s="54"/>
      <c r="C37" s="64"/>
      <c r="D37" s="56"/>
      <c r="E37" s="55"/>
      <c r="F37" s="54"/>
      <c r="G37" s="64"/>
      <c r="H37" s="56"/>
    </row>
    <row r="38" spans="1:8" ht="10.5">
      <c r="A38" s="84"/>
      <c r="B38" s="54"/>
      <c r="C38" s="64"/>
      <c r="D38" s="56"/>
      <c r="E38" s="55"/>
      <c r="F38" s="54"/>
      <c r="G38" s="64"/>
      <c r="H38" s="56"/>
    </row>
    <row r="39" spans="1:8" ht="10.5">
      <c r="A39" s="108" t="s">
        <v>31</v>
      </c>
      <c r="B39" s="54"/>
      <c r="C39" s="64"/>
      <c r="D39" s="56"/>
      <c r="E39" s="83"/>
      <c r="F39" s="54"/>
      <c r="G39" s="64"/>
      <c r="H39" s="56"/>
    </row>
    <row r="40" spans="1:8" ht="10.5">
      <c r="A40" s="84" t="s">
        <v>32</v>
      </c>
      <c r="B40" s="54">
        <f>'Total SCH per FTE'!B40</f>
        <v>12.35</v>
      </c>
      <c r="C40" s="64">
        <v>234</v>
      </c>
      <c r="D40" s="56">
        <f>C40/B40</f>
        <v>18.947368421052634</v>
      </c>
      <c r="E40" s="55"/>
      <c r="F40" s="54">
        <f>'Total SCH per FTE'!F40</f>
        <v>13.89</v>
      </c>
      <c r="G40" s="64">
        <v>65</v>
      </c>
      <c r="H40" s="56">
        <f>G40/F40</f>
        <v>4.679625629949604</v>
      </c>
    </row>
    <row r="41" spans="1:8" ht="10.5">
      <c r="A41" s="84" t="s">
        <v>33</v>
      </c>
      <c r="B41" s="54">
        <f>'Total SCH per FTE'!B41</f>
        <v>16</v>
      </c>
      <c r="C41" s="64">
        <v>253</v>
      </c>
      <c r="D41" s="56">
        <f>C41/B41</f>
        <v>15.8125</v>
      </c>
      <c r="E41" s="55"/>
      <c r="F41" s="54">
        <f>'Total SCH per FTE'!F41</f>
        <v>16</v>
      </c>
      <c r="G41" s="64">
        <v>340</v>
      </c>
      <c r="H41" s="56">
        <f>G41/F41</f>
        <v>21.25</v>
      </c>
    </row>
    <row r="42" spans="1:8" ht="10.5">
      <c r="A42" s="84" t="s">
        <v>34</v>
      </c>
      <c r="B42" s="54">
        <f>'Total SCH per FTE'!B42</f>
        <v>20.51</v>
      </c>
      <c r="C42" s="64">
        <v>366</v>
      </c>
      <c r="D42" s="56">
        <f>C42/B42</f>
        <v>17.844953681131155</v>
      </c>
      <c r="E42" s="55"/>
      <c r="F42" s="54">
        <f>'Total SCH per FTE'!F42</f>
        <v>20.51</v>
      </c>
      <c r="G42" s="64">
        <v>243</v>
      </c>
      <c r="H42" s="56">
        <f>G42/F42</f>
        <v>11.847879083373963</v>
      </c>
    </row>
    <row r="43" spans="1:8" ht="10.5">
      <c r="A43" s="84" t="s">
        <v>35</v>
      </c>
      <c r="B43" s="54">
        <f>'Total SCH per FTE'!B43</f>
        <v>8.25</v>
      </c>
      <c r="C43" s="64">
        <v>180</v>
      </c>
      <c r="D43" s="56">
        <f>C43/B43</f>
        <v>21.818181818181817</v>
      </c>
      <c r="E43" s="55"/>
      <c r="F43" s="54">
        <f>'Total SCH per FTE'!F43</f>
        <v>8.25</v>
      </c>
      <c r="G43" s="64">
        <v>201</v>
      </c>
      <c r="H43" s="56">
        <f>G43/F43</f>
        <v>24.363636363636363</v>
      </c>
    </row>
    <row r="44" spans="1:8" ht="10.5">
      <c r="A44" s="109" t="s">
        <v>68</v>
      </c>
      <c r="B44" s="114">
        <f>'Total SCH per FTE'!B44</f>
        <v>57.11</v>
      </c>
      <c r="C44" s="111">
        <f>SUM(C40:C43)</f>
        <v>1033</v>
      </c>
      <c r="D44" s="112">
        <f>C44/B44</f>
        <v>18.08790054281212</v>
      </c>
      <c r="E44" s="113"/>
      <c r="F44" s="114">
        <f>'Total SCH per FTE'!F44</f>
        <v>58.650000000000006</v>
      </c>
      <c r="G44" s="111">
        <f>SUM(G40:G43)</f>
        <v>849</v>
      </c>
      <c r="H44" s="112">
        <f>G44/F44</f>
        <v>14.475703324808183</v>
      </c>
    </row>
    <row r="45" spans="1:8" ht="10.5">
      <c r="A45" s="84"/>
      <c r="B45" s="54"/>
      <c r="C45" s="64"/>
      <c r="D45" s="56"/>
      <c r="E45" s="55"/>
      <c r="F45" s="54"/>
      <c r="G45" s="64"/>
      <c r="H45" s="56"/>
    </row>
    <row r="46" spans="1:8" ht="10.5">
      <c r="A46" s="84"/>
      <c r="B46" s="54"/>
      <c r="C46" s="64"/>
      <c r="D46" s="56"/>
      <c r="E46" s="55"/>
      <c r="F46" s="54"/>
      <c r="G46" s="64"/>
      <c r="H46" s="56"/>
    </row>
    <row r="47" spans="1:8" ht="10.5">
      <c r="A47" s="108" t="s">
        <v>36</v>
      </c>
      <c r="B47" s="54"/>
      <c r="C47" s="64"/>
      <c r="D47" s="56"/>
      <c r="E47" s="83"/>
      <c r="F47" s="54"/>
      <c r="G47" s="64"/>
      <c r="H47" s="56"/>
    </row>
    <row r="48" spans="1:8" ht="10.5">
      <c r="A48" s="84" t="s">
        <v>67</v>
      </c>
      <c r="B48" s="54">
        <f>'Total SCH per FTE'!B48</f>
        <v>24.58</v>
      </c>
      <c r="C48" s="64">
        <v>2282</v>
      </c>
      <c r="D48" s="56">
        <f>C48/B48</f>
        <v>92.83970707892597</v>
      </c>
      <c r="E48" s="55"/>
      <c r="F48" s="54">
        <f>'Total SCH per FTE'!F48</f>
        <v>22</v>
      </c>
      <c r="G48" s="64">
        <v>1827</v>
      </c>
      <c r="H48" s="56">
        <f>G48/F48</f>
        <v>83.04545454545455</v>
      </c>
    </row>
    <row r="49" spans="1:8" ht="10.5">
      <c r="A49" s="84" t="s">
        <v>37</v>
      </c>
      <c r="B49" s="54">
        <f>'Total SCH per FTE'!B49</f>
        <v>46.85</v>
      </c>
      <c r="C49" s="64">
        <v>1870</v>
      </c>
      <c r="D49" s="56">
        <f>C49/B49</f>
        <v>39.91462113127001</v>
      </c>
      <c r="E49" s="55"/>
      <c r="F49" s="54">
        <f>'Total SCH per FTE'!F49</f>
        <v>46.08</v>
      </c>
      <c r="G49" s="64">
        <v>2205</v>
      </c>
      <c r="H49" s="56">
        <f>G49/F49</f>
        <v>47.8515625</v>
      </c>
    </row>
    <row r="50" spans="1:8" ht="10.5">
      <c r="A50" s="109" t="s">
        <v>69</v>
      </c>
      <c r="B50" s="114">
        <f>'Total SCH per FTE'!B50</f>
        <v>71.43</v>
      </c>
      <c r="C50" s="111">
        <f>SUM(C46:C49)</f>
        <v>4152</v>
      </c>
      <c r="D50" s="112">
        <f>C50/B50</f>
        <v>58.12683746325073</v>
      </c>
      <c r="E50" s="113"/>
      <c r="F50" s="114">
        <f>'Total SCH per FTE'!F50</f>
        <v>68.08</v>
      </c>
      <c r="G50" s="111">
        <f>SUM(G46:G49)</f>
        <v>4032</v>
      </c>
      <c r="H50" s="112">
        <f>G50/F50</f>
        <v>59.22444183313749</v>
      </c>
    </row>
    <row r="51" spans="1:8" ht="10.5">
      <c r="A51" s="84"/>
      <c r="B51" s="54"/>
      <c r="C51" s="64"/>
      <c r="D51" s="56"/>
      <c r="E51" s="55"/>
      <c r="F51" s="54"/>
      <c r="G51" s="64"/>
      <c r="H51" s="56"/>
    </row>
    <row r="52" spans="1:8" ht="10.5">
      <c r="A52" s="84"/>
      <c r="B52" s="54"/>
      <c r="C52" s="64"/>
      <c r="D52" s="56"/>
      <c r="E52" s="55"/>
      <c r="F52" s="54"/>
      <c r="G52" s="64"/>
      <c r="H52" s="56"/>
    </row>
    <row r="53" spans="1:8" ht="10.5">
      <c r="A53" s="108" t="s">
        <v>38</v>
      </c>
      <c r="B53" s="54"/>
      <c r="C53" s="64"/>
      <c r="D53" s="56"/>
      <c r="E53" s="83"/>
      <c r="F53" s="54"/>
      <c r="G53" s="64"/>
      <c r="H53" s="56"/>
    </row>
    <row r="54" spans="1:8" ht="10.5">
      <c r="A54" s="84" t="s">
        <v>39</v>
      </c>
      <c r="B54" s="54">
        <f>'Total SCH per FTE'!B54</f>
        <v>6.64</v>
      </c>
      <c r="C54" s="64">
        <v>84</v>
      </c>
      <c r="D54" s="56">
        <f aca="true" t="shared" si="2" ref="D54:D60">C54/B54</f>
        <v>12.650602409638555</v>
      </c>
      <c r="E54" s="55"/>
      <c r="F54" s="54">
        <f>'Total SCH per FTE'!F54</f>
        <v>6.78</v>
      </c>
      <c r="G54" s="64">
        <f>39+1</f>
        <v>40</v>
      </c>
      <c r="H54" s="56">
        <f aca="true" t="shared" si="3" ref="H54:H60">G54/F54</f>
        <v>5.899705014749262</v>
      </c>
    </row>
    <row r="55" spans="1:8" ht="10.5">
      <c r="A55" s="84" t="s">
        <v>40</v>
      </c>
      <c r="B55" s="54">
        <f>'Total SCH per FTE'!B55</f>
        <v>7.25</v>
      </c>
      <c r="C55" s="64">
        <v>168</v>
      </c>
      <c r="D55" s="56">
        <f t="shared" si="2"/>
        <v>23.17241379310345</v>
      </c>
      <c r="E55" s="55"/>
      <c r="F55" s="54">
        <f>'Total SCH per FTE'!F55</f>
        <v>7.3</v>
      </c>
      <c r="G55" s="64">
        <v>177</v>
      </c>
      <c r="H55" s="56">
        <f t="shared" si="3"/>
        <v>24.246575342465754</v>
      </c>
    </row>
    <row r="56" spans="1:8" ht="10.5">
      <c r="A56" s="84" t="s">
        <v>41</v>
      </c>
      <c r="B56" s="54">
        <f>'Total SCH per FTE'!B56</f>
        <v>11.54</v>
      </c>
      <c r="C56" s="64">
        <v>341</v>
      </c>
      <c r="D56" s="56">
        <f t="shared" si="2"/>
        <v>29.54939341421144</v>
      </c>
      <c r="E56" s="55"/>
      <c r="F56" s="54">
        <f>'Total SCH per FTE'!F56</f>
        <v>11.96</v>
      </c>
      <c r="G56" s="64">
        <v>306</v>
      </c>
      <c r="H56" s="56">
        <f t="shared" si="3"/>
        <v>25.585284280936452</v>
      </c>
    </row>
    <row r="57" spans="1:8" ht="10.5">
      <c r="A57" s="84" t="s">
        <v>42</v>
      </c>
      <c r="B57" s="54">
        <f>'Total SCH per FTE'!B57</f>
        <v>7.83</v>
      </c>
      <c r="C57" s="64">
        <v>104</v>
      </c>
      <c r="D57" s="56">
        <f t="shared" si="2"/>
        <v>13.282247765006385</v>
      </c>
      <c r="E57" s="55"/>
      <c r="F57" s="54">
        <f>'Total SCH per FTE'!F57</f>
        <v>7.6</v>
      </c>
      <c r="G57" s="64">
        <v>92</v>
      </c>
      <c r="H57" s="56">
        <f t="shared" si="3"/>
        <v>12.105263157894738</v>
      </c>
    </row>
    <row r="58" spans="1:8" ht="10.5">
      <c r="A58" s="84" t="s">
        <v>43</v>
      </c>
      <c r="B58" s="54">
        <f>'Total SCH per FTE'!B58</f>
        <v>7.05</v>
      </c>
      <c r="C58" s="64">
        <v>192</v>
      </c>
      <c r="D58" s="56">
        <f t="shared" si="2"/>
        <v>27.23404255319149</v>
      </c>
      <c r="E58" s="55"/>
      <c r="F58" s="54">
        <f>'Total SCH per FTE'!F58</f>
        <v>8.51</v>
      </c>
      <c r="G58" s="64">
        <f>21+138+24+3+9</f>
        <v>195</v>
      </c>
      <c r="H58" s="56">
        <f t="shared" si="3"/>
        <v>22.91421856639248</v>
      </c>
    </row>
    <row r="59" spans="1:8" ht="10.5">
      <c r="A59" s="84" t="s">
        <v>44</v>
      </c>
      <c r="B59" s="54">
        <f>'Total SCH per FTE'!B59</f>
        <v>13.08</v>
      </c>
      <c r="C59" s="64">
        <v>345</v>
      </c>
      <c r="D59" s="56">
        <f t="shared" si="2"/>
        <v>26.376146788990827</v>
      </c>
      <c r="E59" s="55"/>
      <c r="F59" s="54">
        <f>'Total SCH per FTE'!F59</f>
        <v>12.5</v>
      </c>
      <c r="G59" s="64">
        <v>340</v>
      </c>
      <c r="H59" s="56">
        <f t="shared" si="3"/>
        <v>27.2</v>
      </c>
    </row>
    <row r="60" spans="1:8" ht="10.5">
      <c r="A60" s="109" t="s">
        <v>70</v>
      </c>
      <c r="B60" s="114">
        <f>'Total SCH per FTE'!B60</f>
        <v>53.38999999999999</v>
      </c>
      <c r="C60" s="111">
        <f>SUM(C54:C59)</f>
        <v>1234</v>
      </c>
      <c r="D60" s="112">
        <f t="shared" si="2"/>
        <v>23.112942498595245</v>
      </c>
      <c r="E60" s="113"/>
      <c r="F60" s="114">
        <f>'Total SCH per FTE'!F60</f>
        <v>54.65</v>
      </c>
      <c r="G60" s="111">
        <f>SUM(G54:G59)</f>
        <v>1150</v>
      </c>
      <c r="H60" s="112">
        <f t="shared" si="3"/>
        <v>21.043000914913083</v>
      </c>
    </row>
    <row r="61" spans="1:8" ht="10.5">
      <c r="A61" s="84"/>
      <c r="B61" s="54"/>
      <c r="C61" s="64"/>
      <c r="D61" s="56"/>
      <c r="E61" s="55"/>
      <c r="F61" s="54"/>
      <c r="G61" s="64"/>
      <c r="H61" s="56"/>
    </row>
    <row r="62" spans="1:8" ht="10.5">
      <c r="A62" s="84"/>
      <c r="B62" s="54"/>
      <c r="C62" s="64"/>
      <c r="D62" s="56"/>
      <c r="E62" s="55"/>
      <c r="F62" s="54"/>
      <c r="G62" s="64"/>
      <c r="H62" s="56"/>
    </row>
    <row r="63" spans="1:8" ht="10.5">
      <c r="A63" s="109" t="s">
        <v>45</v>
      </c>
      <c r="B63" s="114">
        <f>'Total SCH per FTE'!B63</f>
        <v>34.42</v>
      </c>
      <c r="C63" s="111">
        <v>7427</v>
      </c>
      <c r="D63" s="120">
        <f>C63/B63</f>
        <v>215.77571179546774</v>
      </c>
      <c r="E63" s="124"/>
      <c r="F63" s="114">
        <f>'Total SCH per FTE'!F63</f>
        <v>36.61</v>
      </c>
      <c r="G63" s="111">
        <v>6734</v>
      </c>
      <c r="H63" s="112">
        <f>G63/F63</f>
        <v>183.93881453154876</v>
      </c>
    </row>
    <row r="64" spans="1:8" ht="10.5">
      <c r="A64" s="90"/>
      <c r="B64" s="107"/>
      <c r="C64" s="73"/>
      <c r="D64" s="63"/>
      <c r="E64" s="68"/>
      <c r="F64" s="107"/>
      <c r="G64" s="73"/>
      <c r="H64" s="63"/>
    </row>
    <row r="65" spans="1:8" ht="10.5">
      <c r="A65" s="87"/>
      <c r="B65" s="54"/>
      <c r="C65" s="64"/>
      <c r="D65" s="56"/>
      <c r="E65" s="55"/>
      <c r="F65" s="54"/>
      <c r="G65" s="64"/>
      <c r="H65" s="56"/>
    </row>
    <row r="66" spans="1:8" ht="10.5">
      <c r="A66" s="108" t="s">
        <v>46</v>
      </c>
      <c r="B66" s="54"/>
      <c r="C66" s="64"/>
      <c r="D66" s="56"/>
      <c r="E66" s="83"/>
      <c r="F66" s="54"/>
      <c r="G66" s="64"/>
      <c r="H66" s="56"/>
    </row>
    <row r="67" spans="1:8" ht="10.5">
      <c r="A67" s="84" t="s">
        <v>47</v>
      </c>
      <c r="B67" s="54">
        <f>'Total SCH per FTE'!B67</f>
        <v>6.84</v>
      </c>
      <c r="C67" s="64">
        <v>157</v>
      </c>
      <c r="D67" s="56">
        <f aca="true" t="shared" si="4" ref="D67:D72">C67/B67</f>
        <v>22.953216374269008</v>
      </c>
      <c r="E67" s="55"/>
      <c r="F67" s="54">
        <f>'Total SCH per FTE'!F67</f>
        <v>7.04</v>
      </c>
      <c r="G67" s="64">
        <v>201</v>
      </c>
      <c r="H67" s="56">
        <f aca="true" t="shared" si="5" ref="H67:H73">G67/F67</f>
        <v>28.551136363636363</v>
      </c>
    </row>
    <row r="68" spans="1:8" ht="10.5">
      <c r="A68" s="84" t="s">
        <v>48</v>
      </c>
      <c r="B68" s="54">
        <f>'Total SCH per FTE'!B68</f>
        <v>4.12</v>
      </c>
      <c r="C68" s="64">
        <v>305</v>
      </c>
      <c r="D68" s="56">
        <f t="shared" si="4"/>
        <v>74.02912621359224</v>
      </c>
      <c r="E68" s="55"/>
      <c r="F68" s="54">
        <f>'Total SCH per FTE'!F68</f>
        <v>4.14</v>
      </c>
      <c r="G68" s="64">
        <v>332</v>
      </c>
      <c r="H68" s="56">
        <f t="shared" si="5"/>
        <v>80.19323671497585</v>
      </c>
    </row>
    <row r="69" spans="1:8" ht="10.5">
      <c r="A69" s="84" t="s">
        <v>49</v>
      </c>
      <c r="B69" s="54">
        <f>'Total SCH per FTE'!B69</f>
        <v>4.08</v>
      </c>
      <c r="C69" s="64">
        <v>197</v>
      </c>
      <c r="D69" s="56">
        <f t="shared" si="4"/>
        <v>48.28431372549019</v>
      </c>
      <c r="E69" s="55"/>
      <c r="F69" s="54">
        <f>'Total SCH per FTE'!F69</f>
        <v>3.72</v>
      </c>
      <c r="G69" s="64">
        <v>174</v>
      </c>
      <c r="H69" s="56">
        <f t="shared" si="5"/>
        <v>46.774193548387096</v>
      </c>
    </row>
    <row r="70" spans="1:8" ht="10.5">
      <c r="A70" s="84" t="s">
        <v>50</v>
      </c>
      <c r="B70" s="54">
        <f>'Total SCH per FTE'!B70</f>
        <v>5.75</v>
      </c>
      <c r="C70" s="64">
        <v>143</v>
      </c>
      <c r="D70" s="56">
        <f t="shared" si="4"/>
        <v>24.869565217391305</v>
      </c>
      <c r="E70" s="55"/>
      <c r="F70" s="54">
        <f>'Total SCH per FTE'!F70</f>
        <v>7.95</v>
      </c>
      <c r="G70" s="64">
        <v>143</v>
      </c>
      <c r="H70" s="56">
        <f t="shared" si="5"/>
        <v>17.9874213836478</v>
      </c>
    </row>
    <row r="71" spans="1:8" ht="10.5">
      <c r="A71" s="84" t="s">
        <v>51</v>
      </c>
      <c r="B71" s="54">
        <f>'Total SCH per FTE'!B71</f>
        <v>5.2</v>
      </c>
      <c r="C71" s="64">
        <v>197</v>
      </c>
      <c r="D71" s="56">
        <f t="shared" si="4"/>
        <v>37.88461538461539</v>
      </c>
      <c r="E71" s="55"/>
      <c r="F71" s="54">
        <f>'Total SCH per FTE'!F71</f>
        <v>4.88</v>
      </c>
      <c r="G71" s="64">
        <v>198</v>
      </c>
      <c r="H71" s="56">
        <f t="shared" si="5"/>
        <v>40.57377049180328</v>
      </c>
    </row>
    <row r="72" spans="1:8" ht="10.5">
      <c r="A72" s="84" t="s">
        <v>52</v>
      </c>
      <c r="B72" s="54">
        <f>'Total SCH per FTE'!B72</f>
        <v>16.39</v>
      </c>
      <c r="C72" s="64">
        <v>2626</v>
      </c>
      <c r="D72" s="56">
        <f t="shared" si="4"/>
        <v>160.21964612568638</v>
      </c>
      <c r="E72" s="55"/>
      <c r="F72" s="54">
        <f>'Total SCH per FTE'!F72</f>
        <v>14.04</v>
      </c>
      <c r="G72" s="64">
        <f>2676+12</f>
        <v>2688</v>
      </c>
      <c r="H72" s="56">
        <f t="shared" si="5"/>
        <v>191.45299145299145</v>
      </c>
    </row>
    <row r="73" spans="1:8" ht="10.5">
      <c r="A73" s="85" t="s">
        <v>71</v>
      </c>
      <c r="B73" s="51">
        <f>'Total SCH per FTE'!B73</f>
        <v>42.379999999999995</v>
      </c>
      <c r="C73" s="65">
        <f>SUM(C67:C72)</f>
        <v>3625</v>
      </c>
      <c r="D73" s="53">
        <f>C73/B73</f>
        <v>85.53563001415763</v>
      </c>
      <c r="E73" s="52"/>
      <c r="F73" s="51">
        <f>'Total SCH per FTE'!F73</f>
        <v>41.769999999999996</v>
      </c>
      <c r="G73" s="65">
        <f>SUM(G67:G72)</f>
        <v>3736</v>
      </c>
      <c r="H73" s="53">
        <f t="shared" si="5"/>
        <v>89.4421833852047</v>
      </c>
    </row>
    <row r="74" spans="1:8" ht="10.5">
      <c r="A74" s="84"/>
      <c r="B74" s="54"/>
      <c r="C74" s="64"/>
      <c r="D74" s="56"/>
      <c r="E74" s="55"/>
      <c r="F74" s="54"/>
      <c r="G74" s="64"/>
      <c r="H74" s="56"/>
    </row>
    <row r="75" spans="1:8" ht="10.5">
      <c r="A75" s="84"/>
      <c r="B75" s="54"/>
      <c r="C75" s="64"/>
      <c r="D75" s="56"/>
      <c r="E75" s="55"/>
      <c r="F75" s="54"/>
      <c r="G75" s="64"/>
      <c r="H75" s="56"/>
    </row>
    <row r="76" spans="1:8" ht="10.5">
      <c r="A76" s="109" t="s">
        <v>53</v>
      </c>
      <c r="B76" s="114">
        <f>'Total SCH per FTE'!B76</f>
        <v>17.31</v>
      </c>
      <c r="C76" s="111">
        <v>781</v>
      </c>
      <c r="D76" s="112">
        <f>C76/B76</f>
        <v>45.11842865395725</v>
      </c>
      <c r="E76" s="113"/>
      <c r="F76" s="114">
        <f>'Total SCH per FTE'!F76</f>
        <v>17.71</v>
      </c>
      <c r="G76" s="111">
        <v>902</v>
      </c>
      <c r="H76" s="112">
        <f>G76/F76</f>
        <v>50.931677018633536</v>
      </c>
    </row>
    <row r="77" spans="1:8" ht="10.5">
      <c r="A77" s="84"/>
      <c r="B77" s="54"/>
      <c r="C77" s="64"/>
      <c r="D77" s="56"/>
      <c r="E77" s="55"/>
      <c r="F77" s="54"/>
      <c r="G77" s="64" t="s">
        <v>30</v>
      </c>
      <c r="H77" s="56"/>
    </row>
    <row r="78" spans="1:8" ht="10.5">
      <c r="A78" s="84"/>
      <c r="B78" s="54"/>
      <c r="C78" s="64"/>
      <c r="D78" s="56"/>
      <c r="E78" s="55"/>
      <c r="F78" s="54"/>
      <c r="G78" s="64"/>
      <c r="H78" s="56"/>
    </row>
    <row r="79" spans="1:8" ht="10.5">
      <c r="A79" s="108" t="s">
        <v>73</v>
      </c>
      <c r="B79" s="54"/>
      <c r="C79" s="64"/>
      <c r="D79" s="66"/>
      <c r="E79" s="83"/>
      <c r="F79" s="54"/>
      <c r="G79" s="64"/>
      <c r="H79" s="56"/>
    </row>
    <row r="80" spans="1:8" ht="10.5">
      <c r="A80" s="84" t="s">
        <v>54</v>
      </c>
      <c r="B80" s="54">
        <f>'Total SCH per FTE'!B80</f>
        <v>9.61</v>
      </c>
      <c r="C80" s="64">
        <v>522</v>
      </c>
      <c r="D80" s="56">
        <f aca="true" t="shared" si="6" ref="D80:D85">C80/B80</f>
        <v>54.318418314255986</v>
      </c>
      <c r="E80" s="55"/>
      <c r="F80" s="54">
        <f>'Total SCH per FTE'!F80</f>
        <v>9.36</v>
      </c>
      <c r="G80" s="64">
        <v>442</v>
      </c>
      <c r="H80" s="56">
        <f aca="true" t="shared" si="7" ref="H80:H85">G80/F80</f>
        <v>47.22222222222223</v>
      </c>
    </row>
    <row r="81" spans="1:8" ht="10.5">
      <c r="A81" s="84" t="s">
        <v>55</v>
      </c>
      <c r="B81" s="54">
        <f>'Total SCH per FTE'!B81</f>
        <v>14.8</v>
      </c>
      <c r="C81" s="64">
        <v>147</v>
      </c>
      <c r="D81" s="56">
        <f t="shared" si="6"/>
        <v>9.932432432432432</v>
      </c>
      <c r="E81" s="55"/>
      <c r="F81" s="54">
        <f>'Total SCH per FTE'!F81</f>
        <v>13.56</v>
      </c>
      <c r="G81" s="64">
        <v>177</v>
      </c>
      <c r="H81" s="56">
        <f t="shared" si="7"/>
        <v>13.053097345132743</v>
      </c>
    </row>
    <row r="82" spans="1:8" ht="10.5">
      <c r="A82" s="84" t="s">
        <v>56</v>
      </c>
      <c r="B82" s="54">
        <f>'Total SCH per FTE'!B82</f>
        <v>12</v>
      </c>
      <c r="C82" s="64">
        <v>54</v>
      </c>
      <c r="D82" s="56">
        <f t="shared" si="6"/>
        <v>4.5</v>
      </c>
      <c r="E82" s="55"/>
      <c r="F82" s="54">
        <f>'Total SCH per FTE'!F82</f>
        <v>13.05</v>
      </c>
      <c r="G82" s="64">
        <v>82</v>
      </c>
      <c r="H82" s="56">
        <f t="shared" si="7"/>
        <v>6.283524904214559</v>
      </c>
    </row>
    <row r="83" spans="1:8" ht="10.5">
      <c r="A83" s="84" t="s">
        <v>57</v>
      </c>
      <c r="B83" s="54">
        <f>'Total SCH per FTE'!B83</f>
        <v>17.77</v>
      </c>
      <c r="C83" s="64">
        <v>261</v>
      </c>
      <c r="D83" s="56">
        <f t="shared" si="6"/>
        <v>14.687675858187957</v>
      </c>
      <c r="E83" s="55"/>
      <c r="F83" s="54">
        <f>'Total SCH per FTE'!F83</f>
        <v>18.27</v>
      </c>
      <c r="G83" s="64">
        <v>285</v>
      </c>
      <c r="H83" s="56">
        <f t="shared" si="7"/>
        <v>15.599343185550083</v>
      </c>
    </row>
    <row r="84" spans="1:8" ht="10.5">
      <c r="A84" s="84" t="s">
        <v>58</v>
      </c>
      <c r="B84" s="54">
        <f>'Total SCH per FTE'!B84</f>
        <v>10.38</v>
      </c>
      <c r="C84" s="64">
        <v>132</v>
      </c>
      <c r="D84" s="56">
        <f t="shared" si="6"/>
        <v>12.716763005780345</v>
      </c>
      <c r="E84" s="55"/>
      <c r="F84" s="54">
        <f>'Total SCH per FTE'!F84</f>
        <v>10.8</v>
      </c>
      <c r="G84" s="64">
        <v>114</v>
      </c>
      <c r="H84" s="56">
        <f t="shared" si="7"/>
        <v>10.555555555555555</v>
      </c>
    </row>
    <row r="85" spans="1:8" ht="10.5">
      <c r="A85" s="109" t="s">
        <v>72</v>
      </c>
      <c r="B85" s="114">
        <f>'Total SCH per FTE'!B85</f>
        <v>64.55999999999999</v>
      </c>
      <c r="C85" s="111">
        <f>SUM(C78:C84)</f>
        <v>1116</v>
      </c>
      <c r="D85" s="112">
        <f t="shared" si="6"/>
        <v>17.286245353159856</v>
      </c>
      <c r="E85" s="113"/>
      <c r="F85" s="114">
        <f>'Total SCH per FTE'!F85</f>
        <v>65.03999999999999</v>
      </c>
      <c r="G85" s="111">
        <f>SUM(G79:G84)</f>
        <v>1100</v>
      </c>
      <c r="H85" s="112">
        <f t="shared" si="7"/>
        <v>16.91266912669127</v>
      </c>
    </row>
    <row r="86" spans="1:8" ht="10.5">
      <c r="A86" s="84"/>
      <c r="B86" s="54"/>
      <c r="C86" s="64"/>
      <c r="D86" s="56"/>
      <c r="E86" s="55"/>
      <c r="F86" s="54"/>
      <c r="G86" s="64"/>
      <c r="H86" s="56"/>
    </row>
    <row r="87" spans="1:8" ht="10.5">
      <c r="A87" s="84"/>
      <c r="B87" s="54"/>
      <c r="C87" s="64"/>
      <c r="D87" s="56"/>
      <c r="E87" s="55"/>
      <c r="F87" s="54"/>
      <c r="G87" s="64"/>
      <c r="H87" s="56"/>
    </row>
    <row r="88" spans="1:8" ht="10.5">
      <c r="A88" s="108" t="s">
        <v>86</v>
      </c>
      <c r="B88" s="54"/>
      <c r="C88" s="64"/>
      <c r="D88" s="56"/>
      <c r="E88" s="83"/>
      <c r="F88" s="54"/>
      <c r="G88" s="64"/>
      <c r="H88" s="56"/>
    </row>
    <row r="89" spans="1:8" ht="10.5">
      <c r="A89" s="84" t="s">
        <v>65</v>
      </c>
      <c r="B89" s="54">
        <f>'Total SCH per FTE'!B89</f>
        <v>3.64</v>
      </c>
      <c r="C89" s="64">
        <v>0</v>
      </c>
      <c r="D89" s="56">
        <f aca="true" t="shared" si="8" ref="D89:D96">C89/B89</f>
        <v>0</v>
      </c>
      <c r="E89" s="55"/>
      <c r="F89" s="54">
        <f>'Total SCH per FTE'!F89</f>
        <v>4.57</v>
      </c>
      <c r="G89" s="64">
        <v>0</v>
      </c>
      <c r="H89" s="56">
        <f>G94/F89</f>
        <v>0</v>
      </c>
    </row>
    <row r="90" spans="1:8" ht="10.5">
      <c r="A90" s="84" t="s">
        <v>77</v>
      </c>
      <c r="B90" s="54">
        <f>'Total SCH per FTE'!B90</f>
        <v>0.28</v>
      </c>
      <c r="C90" s="64">
        <v>0</v>
      </c>
      <c r="D90" s="56">
        <f t="shared" si="8"/>
        <v>0</v>
      </c>
      <c r="E90" s="55"/>
      <c r="F90" s="54">
        <f>'Total SCH per FTE'!F90</f>
        <v>0.5</v>
      </c>
      <c r="G90" s="64">
        <v>0</v>
      </c>
      <c r="H90" s="56">
        <f>G90/F90</f>
        <v>0</v>
      </c>
    </row>
    <row r="91" spans="1:8" ht="10.5">
      <c r="A91" s="84" t="s">
        <v>59</v>
      </c>
      <c r="B91" s="54">
        <f>'Total SCH per FTE'!B91</f>
        <v>1.06</v>
      </c>
      <c r="C91" s="64">
        <v>0</v>
      </c>
      <c r="D91" s="56">
        <f t="shared" si="8"/>
        <v>0</v>
      </c>
      <c r="E91" s="55"/>
      <c r="F91" s="54">
        <f>'Total SCH per FTE'!F91</f>
        <v>0.25</v>
      </c>
      <c r="G91" s="64">
        <v>0</v>
      </c>
      <c r="H91" s="56">
        <f>G91/F91</f>
        <v>0</v>
      </c>
    </row>
    <row r="92" spans="1:8" ht="10.5">
      <c r="A92" s="84" t="s">
        <v>60</v>
      </c>
      <c r="B92" s="54">
        <f>'Total SCH per FTE'!B92</f>
        <v>1.19</v>
      </c>
      <c r="C92" s="64">
        <v>0</v>
      </c>
      <c r="D92" s="56">
        <f t="shared" si="8"/>
        <v>0</v>
      </c>
      <c r="E92" s="55"/>
      <c r="F92" s="54">
        <f>'Total SCH per FTE'!F92</f>
        <v>0.25</v>
      </c>
      <c r="G92" s="64">
        <v>0</v>
      </c>
      <c r="H92" s="56">
        <f>G92/F92</f>
        <v>0</v>
      </c>
    </row>
    <row r="93" spans="1:8" ht="10.5">
      <c r="A93" s="84" t="s">
        <v>85</v>
      </c>
      <c r="B93" s="54">
        <f>'Total SCH per FTE'!B93</f>
        <v>4.17</v>
      </c>
      <c r="C93" s="64">
        <v>0</v>
      </c>
      <c r="D93" s="56">
        <f t="shared" si="8"/>
        <v>0</v>
      </c>
      <c r="E93" s="55"/>
      <c r="F93" s="54">
        <f>'Total SCH per FTE'!F93</f>
        <v>4.5</v>
      </c>
      <c r="G93" s="64">
        <v>0</v>
      </c>
      <c r="H93" s="56">
        <f>G93/F93</f>
        <v>0</v>
      </c>
    </row>
    <row r="94" spans="1:8" ht="10.5">
      <c r="A94" s="84" t="s">
        <v>76</v>
      </c>
      <c r="B94" s="54">
        <f>'Total SCH per FTE'!B94</f>
        <v>4.07</v>
      </c>
      <c r="C94" s="64">
        <v>0</v>
      </c>
      <c r="D94" s="56">
        <f t="shared" si="8"/>
        <v>0</v>
      </c>
      <c r="E94" s="55"/>
      <c r="F94" s="54">
        <f>'Total SCH per FTE'!F94</f>
        <v>4</v>
      </c>
      <c r="G94" s="64">
        <v>0</v>
      </c>
      <c r="H94" s="56"/>
    </row>
    <row r="95" spans="1:8" ht="10.5">
      <c r="A95" s="84" t="s">
        <v>78</v>
      </c>
      <c r="B95" s="54">
        <f>'Total SCH per FTE'!B95</f>
        <v>3.4</v>
      </c>
      <c r="C95" s="64">
        <v>27</v>
      </c>
      <c r="D95" s="56">
        <f t="shared" si="8"/>
        <v>7.9411764705882355</v>
      </c>
      <c r="E95" s="52"/>
      <c r="F95" s="54">
        <f>'Total SCH per FTE'!F95</f>
        <v>0.25</v>
      </c>
      <c r="G95" s="72"/>
      <c r="H95" s="57"/>
    </row>
    <row r="96" spans="1:8" ht="10.5">
      <c r="A96" s="85" t="s">
        <v>61</v>
      </c>
      <c r="B96" s="51">
        <f>'Total SCH per FTE'!B96</f>
        <v>17.81</v>
      </c>
      <c r="C96" s="65">
        <f>SUM(C89:C95)</f>
        <v>27</v>
      </c>
      <c r="D96" s="53">
        <f t="shared" si="8"/>
        <v>1.5160022459292533</v>
      </c>
      <c r="E96" s="55"/>
      <c r="F96" s="51">
        <f>'Total SCH per FTE'!F96</f>
        <v>14.32</v>
      </c>
      <c r="G96" s="65">
        <f>SUM(G87:G94)</f>
        <v>0</v>
      </c>
      <c r="H96" s="53">
        <f>G96/F96</f>
        <v>0</v>
      </c>
    </row>
    <row r="97" spans="1:8" ht="10.5">
      <c r="A97" s="84"/>
      <c r="B97" s="54"/>
      <c r="C97" s="64"/>
      <c r="D97" s="88"/>
      <c r="E97" s="89"/>
      <c r="F97" s="54"/>
      <c r="G97" s="64"/>
      <c r="H97" s="56"/>
    </row>
    <row r="98" spans="1:8" ht="10.5">
      <c r="A98" s="84"/>
      <c r="B98" s="54"/>
      <c r="C98" s="64"/>
      <c r="D98" s="55"/>
      <c r="E98" s="86"/>
      <c r="F98" s="54"/>
      <c r="G98" s="64"/>
      <c r="H98" s="56"/>
    </row>
    <row r="99" spans="1:8" ht="10.5">
      <c r="A99" s="109" t="s">
        <v>62</v>
      </c>
      <c r="B99" s="114">
        <f>'Total SCH per FTE'!B99</f>
        <v>790.25</v>
      </c>
      <c r="C99" s="111">
        <f>C95+C85+C76+C73+C63+C60+C50+C44+C36</f>
        <v>24204</v>
      </c>
      <c r="D99" s="120">
        <f>C99/B99</f>
        <v>30.628282189180638</v>
      </c>
      <c r="E99" s="119"/>
      <c r="F99" s="114">
        <f>'Total SCH per FTE'!F99</f>
        <v>796.0500000000001</v>
      </c>
      <c r="G99" s="111">
        <f>G96+G85+G76+G73+G63+G60+G50+G44+G36</f>
        <v>22963</v>
      </c>
      <c r="H99" s="112">
        <f>G99/F99</f>
        <v>28.846178003894224</v>
      </c>
    </row>
    <row r="100" spans="1:8" ht="10.5">
      <c r="A100" s="90"/>
      <c r="B100" s="67"/>
      <c r="C100" s="73"/>
      <c r="D100" s="68"/>
      <c r="E100" s="91"/>
      <c r="F100" s="68"/>
      <c r="G100" s="73"/>
      <c r="H100" s="92"/>
    </row>
  </sheetData>
  <sheetProtection password="9BF1" sheet="1" selectLockedCells="1" selectUnlockedCells="1"/>
  <mergeCells count="6">
    <mergeCell ref="A1:H1"/>
    <mergeCell ref="A2:H2"/>
    <mergeCell ref="A3:H3"/>
    <mergeCell ref="B6:D6"/>
    <mergeCell ref="F6:H6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&amp;L&amp;"Arial,Italic"&amp;8NOTE: Credit hours and FTE from all campuses were included.&amp;R&amp;"Arial,Italic"&amp;8Prepared by Institutional Research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I108"/>
  <sheetViews>
    <sheetView workbookViewId="0" topLeftCell="A1">
      <selection activeCell="I7" sqref="I7"/>
    </sheetView>
  </sheetViews>
  <sheetFormatPr defaultColWidth="9.140625" defaultRowHeight="12.75"/>
  <cols>
    <col min="1" max="1" width="26.421875" style="1" customWidth="1"/>
    <col min="2" max="2" width="8.57421875" style="2" customWidth="1"/>
    <col min="3" max="3" width="10.140625" style="35" customWidth="1"/>
    <col min="4" max="4" width="9.57421875" style="2" customWidth="1"/>
    <col min="5" max="5" width="2.8515625" style="2" customWidth="1"/>
    <col min="6" max="6" width="9.421875" style="2" customWidth="1"/>
    <col min="7" max="7" width="10.140625" style="35" customWidth="1"/>
    <col min="8" max="8" width="10.28125" style="2" customWidth="1"/>
    <col min="9" max="16384" width="9.140625" style="1" customWidth="1"/>
  </cols>
  <sheetData>
    <row r="1" spans="1:8" ht="10.5">
      <c r="A1" s="129" t="s">
        <v>0</v>
      </c>
      <c r="B1" s="130"/>
      <c r="C1" s="130"/>
      <c r="D1" s="130"/>
      <c r="E1" s="130"/>
      <c r="F1" s="130"/>
      <c r="G1" s="130"/>
      <c r="H1" s="131"/>
    </row>
    <row r="2" spans="1:8" ht="10.5">
      <c r="A2" s="132" t="s">
        <v>88</v>
      </c>
      <c r="B2" s="133"/>
      <c r="C2" s="133"/>
      <c r="D2" s="133"/>
      <c r="E2" s="133"/>
      <c r="F2" s="133"/>
      <c r="G2" s="133"/>
      <c r="H2" s="134"/>
    </row>
    <row r="3" spans="1:8" ht="10.5">
      <c r="A3" s="132" t="s">
        <v>83</v>
      </c>
      <c r="B3" s="133"/>
      <c r="C3" s="133"/>
      <c r="D3" s="133"/>
      <c r="E3" s="133"/>
      <c r="F3" s="133"/>
      <c r="G3" s="133"/>
      <c r="H3" s="134"/>
    </row>
    <row r="4" spans="1:8" ht="11.25" thickBot="1">
      <c r="A4" s="135" t="s">
        <v>80</v>
      </c>
      <c r="B4" s="136"/>
      <c r="C4" s="136"/>
      <c r="D4" s="136"/>
      <c r="E4" s="136"/>
      <c r="F4" s="136"/>
      <c r="G4" s="136"/>
      <c r="H4" s="137"/>
    </row>
    <row r="5" spans="1:8" s="4" customFormat="1" ht="10.5">
      <c r="A5" s="19"/>
      <c r="B5" s="28"/>
      <c r="C5" s="32"/>
      <c r="D5" s="28"/>
      <c r="E5" s="28"/>
      <c r="F5" s="88"/>
      <c r="G5" s="64"/>
      <c r="H5" s="94"/>
    </row>
    <row r="6" spans="1:8" s="5" customFormat="1" ht="10.5">
      <c r="A6" s="29"/>
      <c r="B6" s="144" t="s">
        <v>89</v>
      </c>
      <c r="C6" s="145"/>
      <c r="D6" s="146"/>
      <c r="E6" s="10"/>
      <c r="F6" s="138" t="s">
        <v>82</v>
      </c>
      <c r="G6" s="139"/>
      <c r="H6" s="147"/>
    </row>
    <row r="7" spans="1:8" ht="10.5">
      <c r="A7" s="125" t="s">
        <v>75</v>
      </c>
      <c r="B7" s="8" t="s">
        <v>2</v>
      </c>
      <c r="C7" s="33" t="s">
        <v>3</v>
      </c>
      <c r="D7" s="8" t="s">
        <v>4</v>
      </c>
      <c r="E7" s="28"/>
      <c r="F7" s="48" t="s">
        <v>2</v>
      </c>
      <c r="G7" s="70" t="s">
        <v>3</v>
      </c>
      <c r="H7" s="95" t="s">
        <v>4</v>
      </c>
    </row>
    <row r="8" spans="1:8" ht="10.5">
      <c r="A8" s="30"/>
      <c r="B8" s="9" t="s">
        <v>6</v>
      </c>
      <c r="C8" s="34" t="s">
        <v>4</v>
      </c>
      <c r="D8" s="9" t="s">
        <v>7</v>
      </c>
      <c r="E8" s="31"/>
      <c r="F8" s="50" t="s">
        <v>6</v>
      </c>
      <c r="G8" s="71" t="s">
        <v>4</v>
      </c>
      <c r="H8" s="96" t="s">
        <v>7</v>
      </c>
    </row>
    <row r="9" spans="1:8" ht="10.5">
      <c r="A9" s="24"/>
      <c r="B9" s="51"/>
      <c r="C9" s="65"/>
      <c r="D9" s="53"/>
      <c r="E9" s="31"/>
      <c r="F9" s="51"/>
      <c r="G9" s="65"/>
      <c r="H9" s="97"/>
    </row>
    <row r="10" spans="1:8" ht="10.5">
      <c r="A10" s="126" t="s">
        <v>5</v>
      </c>
      <c r="B10" s="54"/>
      <c r="C10" s="64"/>
      <c r="D10" s="56"/>
      <c r="E10" s="20"/>
      <c r="F10" s="54"/>
      <c r="G10" s="64"/>
      <c r="H10" s="94"/>
    </row>
    <row r="11" spans="1:8" ht="10.5">
      <c r="A11" s="24" t="s">
        <v>8</v>
      </c>
      <c r="B11" s="54">
        <f>'Total SCH per FTE'!B11</f>
        <v>1.33</v>
      </c>
      <c r="C11" s="64">
        <v>68</v>
      </c>
      <c r="D11" s="56">
        <f>C11/B11</f>
        <v>51.127819548872175</v>
      </c>
      <c r="E11" s="20"/>
      <c r="F11" s="54">
        <f>'Total SCH per FTE'!F11</f>
        <v>1</v>
      </c>
      <c r="G11" s="64">
        <f>'Total SCH per FTE'!G11-'Grad SCH per FTE'!G11</f>
        <v>67</v>
      </c>
      <c r="H11" s="94">
        <f aca="true" t="shared" si="0" ref="H11:H36">G11/F11</f>
        <v>67</v>
      </c>
    </row>
    <row r="12" spans="1:8" ht="10.5">
      <c r="A12" s="24" t="s">
        <v>9</v>
      </c>
      <c r="B12" s="54">
        <f>'Total SCH per FTE'!B12</f>
        <v>20.2</v>
      </c>
      <c r="C12" s="64">
        <v>3731</v>
      </c>
      <c r="D12" s="56">
        <f>C12/B12</f>
        <v>184.7029702970297</v>
      </c>
      <c r="E12" s="20"/>
      <c r="F12" s="54">
        <f>'Total SCH per FTE'!F12</f>
        <v>18.95</v>
      </c>
      <c r="G12" s="64">
        <f>'Total SCH per FTE'!G12-'Grad SCH per FTE'!G12</f>
        <v>3857</v>
      </c>
      <c r="H12" s="94">
        <f t="shared" si="0"/>
        <v>203.53562005277047</v>
      </c>
    </row>
    <row r="13" spans="1:8" ht="10.5">
      <c r="A13" s="24" t="s">
        <v>10</v>
      </c>
      <c r="B13" s="54">
        <f>'Total SCH per FTE'!B13</f>
        <v>24.25</v>
      </c>
      <c r="C13" s="64">
        <v>10034</v>
      </c>
      <c r="D13" s="56">
        <f aca="true" t="shared" si="1" ref="D13:D35">C13/B13</f>
        <v>413.77319587628864</v>
      </c>
      <c r="E13" s="20"/>
      <c r="F13" s="54">
        <f>'Total SCH per FTE'!F13</f>
        <v>23.92</v>
      </c>
      <c r="G13" s="64">
        <f>'Total SCH per FTE'!G13-'Grad SCH per FTE'!G13</f>
        <v>7917</v>
      </c>
      <c r="H13" s="94">
        <f t="shared" si="0"/>
        <v>330.9782608695652</v>
      </c>
    </row>
    <row r="14" spans="1:8" ht="10.5">
      <c r="A14" s="24" t="s">
        <v>11</v>
      </c>
      <c r="B14" s="54">
        <f>'Total SCH per FTE'!B14</f>
        <v>3.41</v>
      </c>
      <c r="C14" s="64">
        <v>339</v>
      </c>
      <c r="D14" s="56">
        <f t="shared" si="1"/>
        <v>99.41348973607037</v>
      </c>
      <c r="E14" s="20"/>
      <c r="F14" s="54">
        <f>'Total SCH per FTE'!F14</f>
        <v>4.16</v>
      </c>
      <c r="G14" s="64">
        <f>'Total SCH per FTE'!G14-'Grad SCH per FTE'!G14</f>
        <v>174</v>
      </c>
      <c r="H14" s="94">
        <f t="shared" si="0"/>
        <v>41.82692307692307</v>
      </c>
    </row>
    <row r="15" spans="1:8" ht="10.5">
      <c r="A15" s="24" t="s">
        <v>12</v>
      </c>
      <c r="B15" s="54">
        <f>'Total SCH per FTE'!B15</f>
        <v>20.08</v>
      </c>
      <c r="C15" s="64">
        <v>4770</v>
      </c>
      <c r="D15" s="56">
        <f t="shared" si="1"/>
        <v>237.54980079681278</v>
      </c>
      <c r="E15" s="20"/>
      <c r="F15" s="54">
        <f>'Total SCH per FTE'!F15</f>
        <v>20.04</v>
      </c>
      <c r="G15" s="64">
        <f>'Total SCH per FTE'!G15-'Grad SCH per FTE'!G15</f>
        <v>3990</v>
      </c>
      <c r="H15" s="94">
        <f t="shared" si="0"/>
        <v>199.10179640718565</v>
      </c>
    </row>
    <row r="16" spans="1:8" ht="10.5">
      <c r="A16" s="24" t="s">
        <v>13</v>
      </c>
      <c r="B16" s="54">
        <f>'Total SCH per FTE'!B16</f>
        <v>4.81</v>
      </c>
      <c r="C16" s="64">
        <v>1098</v>
      </c>
      <c r="D16" s="56">
        <f t="shared" si="1"/>
        <v>228.2744282744283</v>
      </c>
      <c r="E16" s="20"/>
      <c r="F16" s="54">
        <f>'Total SCH per FTE'!F16</f>
        <v>4.81</v>
      </c>
      <c r="G16" s="64">
        <f>'Total SCH per FTE'!G16-'Grad SCH per FTE'!G16</f>
        <v>1083</v>
      </c>
      <c r="H16" s="94">
        <f t="shared" si="0"/>
        <v>225.15592515592516</v>
      </c>
    </row>
    <row r="17" spans="1:8" ht="10.5">
      <c r="A17" s="24" t="s">
        <v>14</v>
      </c>
      <c r="B17" s="54">
        <f>'Total SCH per FTE'!B17</f>
        <v>17.25</v>
      </c>
      <c r="C17" s="64">
        <v>4758</v>
      </c>
      <c r="D17" s="56">
        <f t="shared" si="1"/>
        <v>275.82608695652175</v>
      </c>
      <c r="E17" s="20"/>
      <c r="F17" s="54">
        <f>'Total SCH per FTE'!F17</f>
        <v>15.97</v>
      </c>
      <c r="G17" s="64">
        <f>'Total SCH per FTE'!G17-'Grad SCH per FTE'!G17</f>
        <v>5178</v>
      </c>
      <c r="H17" s="94">
        <f t="shared" si="0"/>
        <v>324.23293675641827</v>
      </c>
    </row>
    <row r="18" spans="1:8" s="4" customFormat="1" ht="10.5">
      <c r="A18" s="24" t="s">
        <v>15</v>
      </c>
      <c r="B18" s="54">
        <f>'Total SCH per FTE'!B18</f>
        <v>61.43</v>
      </c>
      <c r="C18" s="64">
        <v>12516</v>
      </c>
      <c r="D18" s="56">
        <f t="shared" si="1"/>
        <v>203.74409897444247</v>
      </c>
      <c r="E18" s="20"/>
      <c r="F18" s="54">
        <f>'Total SCH per FTE'!F18</f>
        <v>58.01</v>
      </c>
      <c r="G18" s="64">
        <f>'Total SCH per FTE'!G18-'Grad SCH per FTE'!G18</f>
        <v>11169</v>
      </c>
      <c r="H18" s="94">
        <f t="shared" si="0"/>
        <v>192.5357696948802</v>
      </c>
    </row>
    <row r="19" spans="1:8" ht="10.5">
      <c r="A19" s="24" t="s">
        <v>16</v>
      </c>
      <c r="B19" s="54">
        <f>'Total SCH per FTE'!B19</f>
        <v>31.99</v>
      </c>
      <c r="C19" s="64">
        <v>8212</v>
      </c>
      <c r="D19" s="56">
        <f t="shared" si="1"/>
        <v>256.7052203813692</v>
      </c>
      <c r="E19" s="20"/>
      <c r="F19" s="54">
        <f>'Total SCH per FTE'!F19</f>
        <v>33.31</v>
      </c>
      <c r="G19" s="64">
        <f>'Total SCH per FTE'!G19-'Grad SCH per FTE'!G19</f>
        <v>8092</v>
      </c>
      <c r="H19" s="94">
        <f t="shared" si="0"/>
        <v>242.930051035725</v>
      </c>
    </row>
    <row r="20" spans="1:8" ht="10.5">
      <c r="A20" s="24" t="s">
        <v>17</v>
      </c>
      <c r="B20" s="54">
        <f>'Total SCH per FTE'!B20</f>
        <v>20.49</v>
      </c>
      <c r="C20" s="64">
        <v>3921</v>
      </c>
      <c r="D20" s="56">
        <f t="shared" si="1"/>
        <v>191.36163982430455</v>
      </c>
      <c r="E20" s="20"/>
      <c r="F20" s="54">
        <f>'Total SCH per FTE'!F20</f>
        <v>21.88</v>
      </c>
      <c r="G20" s="64">
        <f>'Total SCH per FTE'!G20-'Grad SCH per FTE'!G20</f>
        <v>4173</v>
      </c>
      <c r="H20" s="94">
        <f t="shared" si="0"/>
        <v>190.72212065813528</v>
      </c>
    </row>
    <row r="21" spans="1:8" ht="10.5">
      <c r="A21" s="24" t="s">
        <v>18</v>
      </c>
      <c r="B21" s="54">
        <f>'Total SCH per FTE'!B21</f>
        <v>30.44</v>
      </c>
      <c r="C21" s="64">
        <v>11718</v>
      </c>
      <c r="D21" s="56">
        <f t="shared" si="1"/>
        <v>384.9540078843627</v>
      </c>
      <c r="E21" s="20"/>
      <c r="F21" s="54">
        <f>'Total SCH per FTE'!F21</f>
        <v>28.44</v>
      </c>
      <c r="G21" s="64">
        <f>'Total SCH per FTE'!G21-'Grad SCH per FTE'!G21</f>
        <v>9593</v>
      </c>
      <c r="H21" s="94">
        <f t="shared" si="0"/>
        <v>337.30661040787624</v>
      </c>
    </row>
    <row r="22" spans="1:8" ht="10.5">
      <c r="A22" s="24" t="s">
        <v>19</v>
      </c>
      <c r="B22" s="54">
        <f>'Total SCH per FTE'!B22</f>
        <v>2.33</v>
      </c>
      <c r="C22" s="64">
        <v>444</v>
      </c>
      <c r="D22" s="56">
        <f t="shared" si="1"/>
        <v>190.5579399141631</v>
      </c>
      <c r="E22" s="20"/>
      <c r="F22" s="54">
        <f>'Total SCH per FTE'!F22</f>
        <v>2.92</v>
      </c>
      <c r="G22" s="64">
        <f>'Total SCH per FTE'!G22-'Grad SCH per FTE'!G22</f>
        <v>425</v>
      </c>
      <c r="H22" s="94">
        <f t="shared" si="0"/>
        <v>145.54794520547946</v>
      </c>
    </row>
    <row r="23" spans="1:8" ht="10.5">
      <c r="A23" s="24" t="s">
        <v>20</v>
      </c>
      <c r="B23" s="54">
        <f>'Total SCH per FTE'!B23</f>
        <v>46.51</v>
      </c>
      <c r="C23" s="64">
        <v>9744</v>
      </c>
      <c r="D23" s="56">
        <f t="shared" si="1"/>
        <v>209.5033326166416</v>
      </c>
      <c r="E23" s="20"/>
      <c r="F23" s="54">
        <f>'Total SCH per FTE'!F23</f>
        <v>48.55</v>
      </c>
      <c r="G23" s="64">
        <f>'Total SCH per FTE'!G23-'Grad SCH per FTE'!G23</f>
        <v>8090</v>
      </c>
      <c r="H23" s="94">
        <f t="shared" si="0"/>
        <v>166.63233779608652</v>
      </c>
    </row>
    <row r="24" spans="1:8" ht="10.5">
      <c r="A24" s="24" t="s">
        <v>21</v>
      </c>
      <c r="B24" s="54">
        <f>'Total SCH per FTE'!B24</f>
        <v>31.25</v>
      </c>
      <c r="C24" s="64">
        <v>4120</v>
      </c>
      <c r="D24" s="56">
        <f t="shared" si="1"/>
        <v>131.84</v>
      </c>
      <c r="E24" s="20"/>
      <c r="F24" s="54">
        <f>'Total SCH per FTE'!F24</f>
        <v>34.93</v>
      </c>
      <c r="G24" s="64">
        <f>'Total SCH per FTE'!G24-'Grad SCH per FTE'!G24</f>
        <v>3752</v>
      </c>
      <c r="H24" s="94">
        <f t="shared" si="0"/>
        <v>107.41482965931864</v>
      </c>
    </row>
    <row r="25" spans="1:8" ht="10.5">
      <c r="A25" s="24" t="s">
        <v>22</v>
      </c>
      <c r="B25" s="54">
        <f>'Total SCH per FTE'!B25</f>
        <v>1.92</v>
      </c>
      <c r="C25" s="64">
        <v>135</v>
      </c>
      <c r="D25" s="56">
        <f t="shared" si="1"/>
        <v>70.3125</v>
      </c>
      <c r="E25" s="20"/>
      <c r="F25" s="54">
        <f>'Total SCH per FTE'!F25</f>
        <v>1.33</v>
      </c>
      <c r="G25" s="64">
        <f>'Total SCH per FTE'!G25-'Grad SCH per FTE'!G25</f>
        <v>137</v>
      </c>
      <c r="H25" s="94">
        <f t="shared" si="0"/>
        <v>103.00751879699247</v>
      </c>
    </row>
    <row r="26" spans="1:8" ht="10.5">
      <c r="A26" s="24" t="s">
        <v>23</v>
      </c>
      <c r="B26" s="54">
        <f>'Total SCH per FTE'!B26</f>
        <v>11.25</v>
      </c>
      <c r="C26" s="64">
        <v>2976</v>
      </c>
      <c r="D26" s="56">
        <f t="shared" si="1"/>
        <v>264.53333333333336</v>
      </c>
      <c r="E26" s="20"/>
      <c r="F26" s="54">
        <f>'Total SCH per FTE'!F26</f>
        <v>10.98</v>
      </c>
      <c r="G26" s="64">
        <f>'Total SCH per FTE'!G26-'Grad SCH per FTE'!G26</f>
        <v>2625</v>
      </c>
      <c r="H26" s="94">
        <f t="shared" si="0"/>
        <v>239.0710382513661</v>
      </c>
    </row>
    <row r="27" spans="1:8" ht="10.5">
      <c r="A27" s="24" t="s">
        <v>24</v>
      </c>
      <c r="B27" s="54">
        <f>'Total SCH per FTE'!B27</f>
        <v>16.87</v>
      </c>
      <c r="C27" s="64">
        <v>3068</v>
      </c>
      <c r="D27" s="56">
        <f t="shared" si="1"/>
        <v>181.8612922347362</v>
      </c>
      <c r="E27" s="20"/>
      <c r="F27" s="54">
        <f>'Total SCH per FTE'!F27</f>
        <v>17.87</v>
      </c>
      <c r="G27" s="64">
        <f>'Total SCH per FTE'!G27-'Grad SCH per FTE'!G27</f>
        <v>3094</v>
      </c>
      <c r="H27" s="94">
        <f t="shared" si="0"/>
        <v>173.1393396754337</v>
      </c>
    </row>
    <row r="28" spans="1:8" ht="10.5">
      <c r="A28" s="24" t="s">
        <v>25</v>
      </c>
      <c r="B28" s="54">
        <f>'Total SCH per FTE'!B28</f>
        <v>20.28</v>
      </c>
      <c r="C28" s="64">
        <v>5121</v>
      </c>
      <c r="D28" s="56">
        <f>C28/B28</f>
        <v>252.51479289940826</v>
      </c>
      <c r="E28" s="20"/>
      <c r="F28" s="54">
        <f>'Total SCH per FTE'!F28</f>
        <v>20.55</v>
      </c>
      <c r="G28" s="64">
        <f>'Total SCH per FTE'!G28-'Grad SCH per FTE'!G28</f>
        <v>4088</v>
      </c>
      <c r="H28" s="94">
        <f t="shared" si="0"/>
        <v>198.9294403892944</v>
      </c>
    </row>
    <row r="29" spans="1:8" ht="10.5">
      <c r="A29" s="24" t="s">
        <v>26</v>
      </c>
      <c r="B29" s="54">
        <f>'Total SCH per FTE'!B29</f>
        <v>21.57</v>
      </c>
      <c r="C29" s="64">
        <v>7366</v>
      </c>
      <c r="D29" s="56">
        <f>C29/B29</f>
        <v>341.4928140936486</v>
      </c>
      <c r="E29" s="20"/>
      <c r="F29" s="54">
        <f>'Total SCH per FTE'!F29</f>
        <v>21.57</v>
      </c>
      <c r="G29" s="64">
        <f>'Total SCH per FTE'!G29-'Grad SCH per FTE'!G29</f>
        <v>7144</v>
      </c>
      <c r="H29" s="94">
        <f t="shared" si="0"/>
        <v>331.2007417709782</v>
      </c>
    </row>
    <row r="30" spans="1:8" ht="10.5">
      <c r="A30" s="24" t="s">
        <v>79</v>
      </c>
      <c r="B30" s="54">
        <f>'Total SCH per FTE'!B30</f>
        <v>6</v>
      </c>
      <c r="C30" s="64">
        <v>327</v>
      </c>
      <c r="D30" s="56">
        <f>C30/B30</f>
        <v>54.5</v>
      </c>
      <c r="E30" s="20"/>
      <c r="F30" s="54">
        <f>'Total SCH per FTE'!F30</f>
        <v>7.67</v>
      </c>
      <c r="G30" s="64">
        <f>'Total SCH per FTE'!G30-'Grad SCH per FTE'!G30</f>
        <v>387</v>
      </c>
      <c r="H30" s="94">
        <f t="shared" si="0"/>
        <v>50.45632333767927</v>
      </c>
    </row>
    <row r="31" spans="1:8" ht="10.5">
      <c r="A31" s="24" t="s">
        <v>27</v>
      </c>
      <c r="B31" s="54">
        <f>'Total SCH per FTE'!B31</f>
        <v>20.15</v>
      </c>
      <c r="C31" s="64">
        <v>5176</v>
      </c>
      <c r="D31" s="56">
        <f>C31/B31</f>
        <v>256.87344913151367</v>
      </c>
      <c r="E31" s="20"/>
      <c r="F31" s="54">
        <f>'Total SCH per FTE'!F31</f>
        <v>20.41</v>
      </c>
      <c r="G31" s="64">
        <f>'Total SCH per FTE'!G31-'Grad SCH per FTE'!G31</f>
        <v>4398</v>
      </c>
      <c r="H31" s="94">
        <f t="shared" si="0"/>
        <v>215.4826065654091</v>
      </c>
    </row>
    <row r="32" spans="1:8" ht="10.5">
      <c r="A32" s="24" t="s">
        <v>28</v>
      </c>
      <c r="B32" s="54">
        <f>'Total SCH per FTE'!B32</f>
        <v>4.36</v>
      </c>
      <c r="C32" s="64">
        <v>240</v>
      </c>
      <c r="D32" s="56">
        <f t="shared" si="1"/>
        <v>55.04587155963302</v>
      </c>
      <c r="E32" s="20"/>
      <c r="F32" s="54">
        <f>'Total SCH per FTE'!F32</f>
        <v>5.7</v>
      </c>
      <c r="G32" s="64">
        <f>'Total SCH per FTE'!G32-'Grad SCH per FTE'!G32</f>
        <v>279</v>
      </c>
      <c r="H32" s="94">
        <f t="shared" si="0"/>
        <v>48.94736842105263</v>
      </c>
    </row>
    <row r="33" spans="1:8" ht="10.5">
      <c r="A33" s="24" t="s">
        <v>29</v>
      </c>
      <c r="B33" s="54">
        <f>'Total SCH per FTE'!B33</f>
        <v>13.42</v>
      </c>
      <c r="C33" s="64">
        <v>3502</v>
      </c>
      <c r="D33" s="56">
        <f t="shared" si="1"/>
        <v>260.9538002980626</v>
      </c>
      <c r="E33" s="20"/>
      <c r="F33" s="54">
        <f>'Total SCH per FTE'!F33</f>
        <v>13.08</v>
      </c>
      <c r="G33" s="64">
        <f>'Total SCH per FTE'!G33-'Grad SCH per FTE'!G33</f>
        <v>2427</v>
      </c>
      <c r="H33" s="94">
        <f>G33/F33</f>
        <v>185.55045871559633</v>
      </c>
    </row>
    <row r="34" spans="1:8" ht="10.5">
      <c r="A34" s="24" t="s">
        <v>63</v>
      </c>
      <c r="B34" s="54">
        <f>'Total SCH per FTE'!B34</f>
        <v>431.59000000000003</v>
      </c>
      <c r="C34" s="64">
        <f>SUM(C11:C33)</f>
        <v>103384</v>
      </c>
      <c r="D34" s="56">
        <f t="shared" si="1"/>
        <v>239.54215806668364</v>
      </c>
      <c r="E34" s="20"/>
      <c r="F34" s="54">
        <f>'Total SCH per FTE'!F34</f>
        <v>436.05</v>
      </c>
      <c r="G34" s="64">
        <f>SUM(G11:G33)</f>
        <v>92139</v>
      </c>
      <c r="H34" s="94">
        <f>G34/F34</f>
        <v>211.30374957000345</v>
      </c>
    </row>
    <row r="35" spans="1:8" ht="10.5">
      <c r="A35" s="24" t="s">
        <v>64</v>
      </c>
      <c r="B35" s="54">
        <f>'Total SCH per FTE'!B35</f>
        <v>0.25</v>
      </c>
      <c r="C35" s="64">
        <v>1968</v>
      </c>
      <c r="D35" s="56">
        <f t="shared" si="1"/>
        <v>7872</v>
      </c>
      <c r="E35" s="20"/>
      <c r="F35" s="54">
        <f>'Total SCH per FTE'!F35</f>
        <v>3.17</v>
      </c>
      <c r="G35" s="64">
        <f>'Total SCH per FTE'!G35-'Grad SCH per FTE'!G35</f>
        <v>2037</v>
      </c>
      <c r="H35" s="94">
        <f>G35/F35</f>
        <v>642.5867507886436</v>
      </c>
    </row>
    <row r="36" spans="1:8" ht="10.5">
      <c r="A36" s="127" t="s">
        <v>66</v>
      </c>
      <c r="B36" s="114">
        <f>'Total SCH per FTE'!B36</f>
        <v>431.84000000000003</v>
      </c>
      <c r="C36" s="111">
        <f>C34+C35</f>
        <v>105352</v>
      </c>
      <c r="D36" s="112">
        <f>C36/B36</f>
        <v>243.96072619488697</v>
      </c>
      <c r="E36" s="113"/>
      <c r="F36" s="114">
        <f>'Total SCH per FTE'!F36</f>
        <v>439.22</v>
      </c>
      <c r="G36" s="111">
        <f>G34+G35</f>
        <v>94176</v>
      </c>
      <c r="H36" s="128">
        <f t="shared" si="0"/>
        <v>214.41646555257046</v>
      </c>
    </row>
    <row r="37" spans="1:8" ht="10.5">
      <c r="A37" s="24"/>
      <c r="B37" s="54"/>
      <c r="C37" s="64"/>
      <c r="D37" s="56"/>
      <c r="E37" s="20"/>
      <c r="F37" s="54"/>
      <c r="G37" s="64" t="s">
        <v>30</v>
      </c>
      <c r="H37" s="94"/>
    </row>
    <row r="38" spans="1:8" ht="10.5">
      <c r="A38" s="24"/>
      <c r="B38" s="54"/>
      <c r="C38" s="64"/>
      <c r="D38" s="56"/>
      <c r="E38" s="20"/>
      <c r="F38" s="54"/>
      <c r="G38" s="64"/>
      <c r="H38" s="94"/>
    </row>
    <row r="39" spans="1:8" ht="10.5">
      <c r="A39" s="126" t="s">
        <v>31</v>
      </c>
      <c r="B39" s="54"/>
      <c r="C39" s="64"/>
      <c r="D39" s="56"/>
      <c r="E39" s="21"/>
      <c r="F39" s="54"/>
      <c r="G39" s="64"/>
      <c r="H39" s="94"/>
    </row>
    <row r="40" spans="1:8" ht="10.5">
      <c r="A40" s="25" t="s">
        <v>32</v>
      </c>
      <c r="B40" s="54">
        <f>'Total SCH per FTE'!B40</f>
        <v>12.35</v>
      </c>
      <c r="C40" s="64">
        <v>4557</v>
      </c>
      <c r="D40" s="56">
        <f>C40/B40</f>
        <v>368.98785425101215</v>
      </c>
      <c r="E40" s="20"/>
      <c r="F40" s="54">
        <f>'Total SCH per FTE'!F40</f>
        <v>13.89</v>
      </c>
      <c r="G40" s="64">
        <f>'Total SCH per FTE'!G40-'Grad SCH per FTE'!G40</f>
        <v>4170</v>
      </c>
      <c r="H40" s="94">
        <f>G40/F40</f>
        <v>300.21598272138226</v>
      </c>
    </row>
    <row r="41" spans="1:8" ht="10.5">
      <c r="A41" s="25" t="s">
        <v>33</v>
      </c>
      <c r="B41" s="54">
        <f>'Total SCH per FTE'!B41</f>
        <v>16</v>
      </c>
      <c r="C41" s="64">
        <v>4863</v>
      </c>
      <c r="D41" s="56">
        <f>C41/B41</f>
        <v>303.9375</v>
      </c>
      <c r="E41" s="20"/>
      <c r="F41" s="54">
        <f>'Total SCH per FTE'!F41</f>
        <v>16</v>
      </c>
      <c r="G41" s="64">
        <f>'Total SCH per FTE'!G41-'Grad SCH per FTE'!G41</f>
        <v>4557</v>
      </c>
      <c r="H41" s="94">
        <f>G41/F41</f>
        <v>284.8125</v>
      </c>
    </row>
    <row r="42" spans="1:8" ht="10.5">
      <c r="A42" s="25" t="s">
        <v>34</v>
      </c>
      <c r="B42" s="54">
        <f>'Total SCH per FTE'!B42</f>
        <v>20.51</v>
      </c>
      <c r="C42" s="64">
        <v>7818</v>
      </c>
      <c r="D42" s="56">
        <f>C42/B42</f>
        <v>381.1799122379327</v>
      </c>
      <c r="E42" s="20"/>
      <c r="F42" s="54">
        <f>'Total SCH per FTE'!F42</f>
        <v>20.51</v>
      </c>
      <c r="G42" s="64">
        <f>'Total SCH per FTE'!G42-'Grad SCH per FTE'!G42</f>
        <v>8290</v>
      </c>
      <c r="H42" s="94">
        <f>G42/F42</f>
        <v>404.1930765480253</v>
      </c>
    </row>
    <row r="43" spans="1:8" ht="10.5">
      <c r="A43" s="25" t="s">
        <v>35</v>
      </c>
      <c r="B43" s="54">
        <f>'Total SCH per FTE'!B43</f>
        <v>8.25</v>
      </c>
      <c r="C43" s="64">
        <v>2787</v>
      </c>
      <c r="D43" s="56">
        <f>C43/B43</f>
        <v>337.8181818181818</v>
      </c>
      <c r="E43" s="20"/>
      <c r="F43" s="54">
        <f>'Total SCH per FTE'!F43</f>
        <v>8.25</v>
      </c>
      <c r="G43" s="64">
        <f>'Total SCH per FTE'!G43-'Grad SCH per FTE'!G43</f>
        <v>2984</v>
      </c>
      <c r="H43" s="94">
        <f>G43/F43</f>
        <v>361.6969696969697</v>
      </c>
    </row>
    <row r="44" spans="1:8" ht="10.5">
      <c r="A44" s="127" t="s">
        <v>68</v>
      </c>
      <c r="B44" s="114">
        <f>'Total SCH per FTE'!B44</f>
        <v>57.11</v>
      </c>
      <c r="C44" s="111">
        <f>SUM(C40:C43)</f>
        <v>20025</v>
      </c>
      <c r="D44" s="112">
        <f>C44/B44</f>
        <v>350.6391174925582</v>
      </c>
      <c r="E44" s="113"/>
      <c r="F44" s="114">
        <f>'Total SCH per FTE'!F44</f>
        <v>58.650000000000006</v>
      </c>
      <c r="G44" s="111">
        <f>SUM(G40:G43)</f>
        <v>20001</v>
      </c>
      <c r="H44" s="128">
        <f>G44/F44</f>
        <v>341.02301790281325</v>
      </c>
    </row>
    <row r="45" spans="1:8" ht="10.5">
      <c r="A45" s="24"/>
      <c r="B45" s="54"/>
      <c r="C45" s="64"/>
      <c r="D45" s="56"/>
      <c r="E45" s="20"/>
      <c r="F45" s="54"/>
      <c r="G45" s="64"/>
      <c r="H45" s="94"/>
    </row>
    <row r="46" spans="1:8" ht="10.5">
      <c r="A46" s="24"/>
      <c r="B46" s="54"/>
      <c r="C46" s="64"/>
      <c r="D46" s="56"/>
      <c r="E46" s="20"/>
      <c r="F46" s="54"/>
      <c r="G46" s="64"/>
      <c r="H46" s="94"/>
    </row>
    <row r="47" spans="1:8" ht="10.5">
      <c r="A47" s="126" t="s">
        <v>36</v>
      </c>
      <c r="B47" s="54"/>
      <c r="C47" s="64"/>
      <c r="D47" s="56"/>
      <c r="E47" s="21"/>
      <c r="F47" s="54"/>
      <c r="G47" s="64"/>
      <c r="H47" s="94"/>
    </row>
    <row r="48" spans="1:8" ht="10.5">
      <c r="A48" s="24" t="s">
        <v>67</v>
      </c>
      <c r="B48" s="54">
        <f>'Total SCH per FTE'!B48</f>
        <v>24.58</v>
      </c>
      <c r="C48" s="64">
        <v>1712</v>
      </c>
      <c r="D48" s="56">
        <f>C48/B48</f>
        <v>69.65012205044752</v>
      </c>
      <c r="E48" s="20"/>
      <c r="F48" s="54">
        <f>'Total SCH per FTE'!F48</f>
        <v>22</v>
      </c>
      <c r="G48" s="64">
        <f>'Total SCH per FTE'!G48-'Grad SCH per FTE'!G48</f>
        <v>1385</v>
      </c>
      <c r="H48" s="94">
        <f>G48/F48</f>
        <v>62.95454545454545</v>
      </c>
    </row>
    <row r="49" spans="1:8" ht="10.5">
      <c r="A49" s="24" t="s">
        <v>37</v>
      </c>
      <c r="B49" s="54">
        <f>'Total SCH per FTE'!B49</f>
        <v>46.85</v>
      </c>
      <c r="C49" s="64">
        <v>8150</v>
      </c>
      <c r="D49" s="56">
        <f>C49/B49</f>
        <v>173.95944503735325</v>
      </c>
      <c r="E49" s="20"/>
      <c r="F49" s="54">
        <f>'Total SCH per FTE'!F49</f>
        <v>46.08</v>
      </c>
      <c r="G49" s="64">
        <f>'Total SCH per FTE'!G49-'Grad SCH per FTE'!G49</f>
        <v>7857</v>
      </c>
      <c r="H49" s="94">
        <f>G49/F49</f>
        <v>170.5078125</v>
      </c>
    </row>
    <row r="50" spans="1:8" ht="10.5">
      <c r="A50" s="127" t="s">
        <v>69</v>
      </c>
      <c r="B50" s="114">
        <f>'Total SCH per FTE'!B50</f>
        <v>71.43</v>
      </c>
      <c r="C50" s="111">
        <f>SUM(C46:C49)</f>
        <v>9862</v>
      </c>
      <c r="D50" s="112">
        <f>C50/B50</f>
        <v>138.06523869522607</v>
      </c>
      <c r="E50" s="113"/>
      <c r="F50" s="114">
        <f>'Total SCH per FTE'!F50</f>
        <v>68.08</v>
      </c>
      <c r="G50" s="111">
        <f>SUM(G46:G49)</f>
        <v>9242</v>
      </c>
      <c r="H50" s="128">
        <f>G50/F50</f>
        <v>135.75205640423033</v>
      </c>
    </row>
    <row r="51" spans="1:8" ht="10.5">
      <c r="A51" s="24"/>
      <c r="B51" s="54"/>
      <c r="C51" s="64"/>
      <c r="D51" s="56"/>
      <c r="E51" s="20"/>
      <c r="F51" s="54"/>
      <c r="G51" s="64"/>
      <c r="H51" s="94"/>
    </row>
    <row r="52" spans="1:8" ht="10.5">
      <c r="A52" s="24"/>
      <c r="B52" s="54"/>
      <c r="C52" s="64"/>
      <c r="D52" s="56"/>
      <c r="E52" s="20"/>
      <c r="F52" s="54"/>
      <c r="G52" s="64"/>
      <c r="H52" s="94"/>
    </row>
    <row r="53" spans="1:8" ht="10.5">
      <c r="A53" s="126" t="s">
        <v>38</v>
      </c>
      <c r="B53" s="54"/>
      <c r="C53" s="64"/>
      <c r="D53" s="56"/>
      <c r="E53" s="21"/>
      <c r="F53" s="54"/>
      <c r="G53" s="64"/>
      <c r="H53" s="94"/>
    </row>
    <row r="54" spans="1:8" ht="10.5">
      <c r="A54" s="24" t="s">
        <v>39</v>
      </c>
      <c r="B54" s="54">
        <f>'Total SCH per FTE'!B54</f>
        <v>6.64</v>
      </c>
      <c r="C54" s="64">
        <v>569</v>
      </c>
      <c r="D54" s="56">
        <f aca="true" t="shared" si="2" ref="D54:D60">C54/B54</f>
        <v>85.69277108433735</v>
      </c>
      <c r="E54" s="20"/>
      <c r="F54" s="54">
        <f>'Total SCH per FTE'!F54</f>
        <v>6.78</v>
      </c>
      <c r="G54" s="64">
        <f>'Total SCH per FTE'!G54-'Grad SCH per FTE'!G54</f>
        <v>692</v>
      </c>
      <c r="H54" s="94">
        <f aca="true" t="shared" si="3" ref="H54:H60">G54/F54</f>
        <v>102.06489675516224</v>
      </c>
    </row>
    <row r="55" spans="1:8" ht="10.5">
      <c r="A55" s="24" t="s">
        <v>40</v>
      </c>
      <c r="B55" s="54">
        <f>'Total SCH per FTE'!B55</f>
        <v>7.25</v>
      </c>
      <c r="C55" s="64">
        <v>970</v>
      </c>
      <c r="D55" s="56">
        <f t="shared" si="2"/>
        <v>133.79310344827587</v>
      </c>
      <c r="E55" s="20"/>
      <c r="F55" s="54">
        <f>'Total SCH per FTE'!F55</f>
        <v>7.3</v>
      </c>
      <c r="G55" s="64">
        <f>'Total SCH per FTE'!G55-'Grad SCH per FTE'!G55</f>
        <v>931</v>
      </c>
      <c r="H55" s="94">
        <f t="shared" si="3"/>
        <v>127.53424657534246</v>
      </c>
    </row>
    <row r="56" spans="1:8" ht="10.5">
      <c r="A56" s="24" t="s">
        <v>41</v>
      </c>
      <c r="B56" s="54">
        <f>'Total SCH per FTE'!B56</f>
        <v>11.54</v>
      </c>
      <c r="C56" s="64">
        <v>585</v>
      </c>
      <c r="D56" s="56">
        <f t="shared" si="2"/>
        <v>50.69324090121317</v>
      </c>
      <c r="E56" s="20"/>
      <c r="F56" s="54">
        <f>'Total SCH per FTE'!F56</f>
        <v>11.96</v>
      </c>
      <c r="G56" s="64">
        <f>'Total SCH per FTE'!G56-'Grad SCH per FTE'!G56</f>
        <v>497</v>
      </c>
      <c r="H56" s="94">
        <f t="shared" si="3"/>
        <v>41.55518394648829</v>
      </c>
    </row>
    <row r="57" spans="1:8" ht="10.5">
      <c r="A57" s="24" t="s">
        <v>42</v>
      </c>
      <c r="B57" s="54">
        <f>'Total SCH per FTE'!B57</f>
        <v>7.83</v>
      </c>
      <c r="C57" s="64">
        <v>1982</v>
      </c>
      <c r="D57" s="56">
        <f t="shared" si="2"/>
        <v>253.12899106002553</v>
      </c>
      <c r="E57" s="20"/>
      <c r="F57" s="54">
        <f>'Total SCH per FTE'!F57</f>
        <v>7.6</v>
      </c>
      <c r="G57" s="64">
        <f>'Total SCH per FTE'!G57-'Grad SCH per FTE'!G57</f>
        <v>1783</v>
      </c>
      <c r="H57" s="94">
        <f t="shared" si="3"/>
        <v>234.60526315789474</v>
      </c>
    </row>
    <row r="58" spans="1:8" ht="10.5">
      <c r="A58" s="24" t="s">
        <v>43</v>
      </c>
      <c r="B58" s="54">
        <f>'Total SCH per FTE'!B58</f>
        <v>7.05</v>
      </c>
      <c r="C58" s="64">
        <v>553</v>
      </c>
      <c r="D58" s="56">
        <f t="shared" si="2"/>
        <v>78.43971631205675</v>
      </c>
      <c r="E58" s="20"/>
      <c r="F58" s="54">
        <f>'Total SCH per FTE'!F58</f>
        <v>8.51</v>
      </c>
      <c r="G58" s="64">
        <f>'Total SCH per FTE'!G58-'Grad SCH per FTE'!G58</f>
        <v>816</v>
      </c>
      <c r="H58" s="94">
        <f t="shared" si="3"/>
        <v>95.88719153936546</v>
      </c>
    </row>
    <row r="59" spans="1:8" ht="10.5">
      <c r="A59" s="24" t="s">
        <v>44</v>
      </c>
      <c r="B59" s="54">
        <f>'Total SCH per FTE'!B59</f>
        <v>13.08</v>
      </c>
      <c r="C59" s="64">
        <v>1832</v>
      </c>
      <c r="D59" s="56">
        <f t="shared" si="2"/>
        <v>140.0611620795107</v>
      </c>
      <c r="E59" s="20"/>
      <c r="F59" s="54">
        <f>'Total SCH per FTE'!F59</f>
        <v>12.5</v>
      </c>
      <c r="G59" s="64">
        <f>'Total SCH per FTE'!G59-'Grad SCH per FTE'!G59</f>
        <v>1893</v>
      </c>
      <c r="H59" s="94">
        <f t="shared" si="3"/>
        <v>151.44</v>
      </c>
    </row>
    <row r="60" spans="1:8" ht="10.5">
      <c r="A60" s="127" t="s">
        <v>70</v>
      </c>
      <c r="B60" s="114">
        <f>'Total SCH per FTE'!B60</f>
        <v>53.38999999999999</v>
      </c>
      <c r="C60" s="111">
        <f>SUM(C54:C59)</f>
        <v>6491</v>
      </c>
      <c r="D60" s="112">
        <f t="shared" si="2"/>
        <v>121.57707435849412</v>
      </c>
      <c r="E60" s="113"/>
      <c r="F60" s="114">
        <f>'Total SCH per FTE'!F60</f>
        <v>54.65</v>
      </c>
      <c r="G60" s="111">
        <f>SUM(G54:G59)</f>
        <v>6612</v>
      </c>
      <c r="H60" s="128">
        <f t="shared" si="3"/>
        <v>120.98810612991767</v>
      </c>
    </row>
    <row r="61" spans="1:8" ht="10.5">
      <c r="A61" s="24"/>
      <c r="B61" s="54"/>
      <c r="C61" s="64"/>
      <c r="D61" s="56"/>
      <c r="E61" s="20"/>
      <c r="F61" s="54"/>
      <c r="G61" s="64"/>
      <c r="H61" s="94"/>
    </row>
    <row r="62" spans="1:8" ht="10.5">
      <c r="A62" s="24"/>
      <c r="B62" s="54"/>
      <c r="C62" s="64"/>
      <c r="D62" s="56"/>
      <c r="E62" s="20"/>
      <c r="F62" s="54"/>
      <c r="G62" s="64"/>
      <c r="H62" s="94"/>
    </row>
    <row r="63" spans="1:8" ht="10.5">
      <c r="A63" s="127" t="s">
        <v>45</v>
      </c>
      <c r="B63" s="114">
        <f>'Total SCH per FTE'!B63</f>
        <v>34.42</v>
      </c>
      <c r="C63" s="111">
        <v>57</v>
      </c>
      <c r="D63" s="112">
        <f>C63/B63</f>
        <v>1.6560139453805927</v>
      </c>
      <c r="E63" s="113"/>
      <c r="F63" s="114">
        <f>'Total SCH per FTE'!F63</f>
        <v>36.61</v>
      </c>
      <c r="G63" s="111">
        <f>'Total SCH per FTE'!G63-'Grad SCH per FTE'!G63</f>
        <v>0</v>
      </c>
      <c r="H63" s="128">
        <f>G63/F63</f>
        <v>0</v>
      </c>
    </row>
    <row r="64" spans="1:8" ht="11.25" thickBot="1">
      <c r="A64" s="27"/>
      <c r="B64" s="107"/>
      <c r="C64" s="98"/>
      <c r="D64" s="103"/>
      <c r="E64" s="23"/>
      <c r="F64" s="107"/>
      <c r="G64" s="98"/>
      <c r="H64" s="99"/>
    </row>
    <row r="65" spans="1:8" ht="10.5">
      <c r="A65" s="26"/>
      <c r="B65" s="54"/>
      <c r="C65" s="100"/>
      <c r="D65" s="104"/>
      <c r="E65" s="22"/>
      <c r="F65" s="54"/>
      <c r="G65" s="100"/>
      <c r="H65" s="101"/>
    </row>
    <row r="66" spans="1:8" ht="10.5">
      <c r="A66" s="126" t="s">
        <v>46</v>
      </c>
      <c r="B66" s="54"/>
      <c r="C66" s="64"/>
      <c r="D66" s="56"/>
      <c r="E66" s="21"/>
      <c r="F66" s="54"/>
      <c r="G66" s="64"/>
      <c r="H66" s="94"/>
    </row>
    <row r="67" spans="1:8" ht="10.5">
      <c r="A67" s="24" t="s">
        <v>47</v>
      </c>
      <c r="B67" s="54">
        <f>'Total SCH per FTE'!B67</f>
        <v>6.84</v>
      </c>
      <c r="C67" s="64">
        <v>785</v>
      </c>
      <c r="D67" s="56">
        <f aca="true" t="shared" si="4" ref="D67:D72">C67/B67</f>
        <v>114.76608187134504</v>
      </c>
      <c r="E67" s="20"/>
      <c r="F67" s="54">
        <f>'Total SCH per FTE'!F67</f>
        <v>7.04</v>
      </c>
      <c r="G67" s="64">
        <f>'Total SCH per FTE'!G67-'Grad SCH per FTE'!G67</f>
        <v>493</v>
      </c>
      <c r="H67" s="94">
        <f aca="true" t="shared" si="5" ref="H67:H73">G67/F67</f>
        <v>70.0284090909091</v>
      </c>
    </row>
    <row r="68" spans="1:8" ht="10.5">
      <c r="A68" s="24" t="s">
        <v>48</v>
      </c>
      <c r="B68" s="54">
        <f>'Total SCH per FTE'!B68</f>
        <v>4.12</v>
      </c>
      <c r="C68" s="64">
        <v>263</v>
      </c>
      <c r="D68" s="56">
        <f t="shared" si="4"/>
        <v>63.83495145631068</v>
      </c>
      <c r="E68" s="20"/>
      <c r="F68" s="54">
        <f>'Total SCH per FTE'!F68</f>
        <v>4.14</v>
      </c>
      <c r="G68" s="64">
        <f>'Total SCH per FTE'!G68-'Grad SCH per FTE'!G68</f>
        <v>573</v>
      </c>
      <c r="H68" s="94">
        <f t="shared" si="5"/>
        <v>138.40579710144928</v>
      </c>
    </row>
    <row r="69" spans="1:8" ht="10.5">
      <c r="A69" s="24" t="s">
        <v>49</v>
      </c>
      <c r="B69" s="54">
        <f>'Total SCH per FTE'!B69</f>
        <v>4.08</v>
      </c>
      <c r="C69" s="64">
        <v>421</v>
      </c>
      <c r="D69" s="56">
        <f t="shared" si="4"/>
        <v>103.18627450980392</v>
      </c>
      <c r="E69" s="20"/>
      <c r="F69" s="54">
        <f>'Total SCH per FTE'!F69</f>
        <v>3.72</v>
      </c>
      <c r="G69" s="64">
        <f>'Total SCH per FTE'!G69-'Grad SCH per FTE'!G69</f>
        <v>564</v>
      </c>
      <c r="H69" s="94">
        <f t="shared" si="5"/>
        <v>151.61290322580643</v>
      </c>
    </row>
    <row r="70" spans="1:8" ht="10.5">
      <c r="A70" s="24" t="s">
        <v>50</v>
      </c>
      <c r="B70" s="54">
        <f>'Total SCH per FTE'!B70</f>
        <v>5.75</v>
      </c>
      <c r="C70" s="64">
        <v>1493</v>
      </c>
      <c r="D70" s="56">
        <f t="shared" si="4"/>
        <v>259.6521739130435</v>
      </c>
      <c r="E70" s="20"/>
      <c r="F70" s="54">
        <f>'Total SCH per FTE'!F70</f>
        <v>7.95</v>
      </c>
      <c r="G70" s="64">
        <f>'Total SCH per FTE'!G70-'Grad SCH per FTE'!G70</f>
        <v>760</v>
      </c>
      <c r="H70" s="94">
        <f t="shared" si="5"/>
        <v>95.59748427672956</v>
      </c>
    </row>
    <row r="71" spans="1:8" ht="10.5">
      <c r="A71" s="24" t="s">
        <v>51</v>
      </c>
      <c r="B71" s="54">
        <f>'Total SCH per FTE'!B71</f>
        <v>5.2</v>
      </c>
      <c r="C71" s="64">
        <v>264</v>
      </c>
      <c r="D71" s="56">
        <f t="shared" si="4"/>
        <v>50.76923076923077</v>
      </c>
      <c r="E71" s="20"/>
      <c r="F71" s="54">
        <f>'Total SCH per FTE'!F71</f>
        <v>4.88</v>
      </c>
      <c r="G71" s="64">
        <f>'Total SCH per FTE'!G71-'Grad SCH per FTE'!G71</f>
        <v>989</v>
      </c>
      <c r="H71" s="94">
        <f t="shared" si="5"/>
        <v>202.6639344262295</v>
      </c>
    </row>
    <row r="72" spans="1:8" ht="10.5">
      <c r="A72" s="24" t="s">
        <v>52</v>
      </c>
      <c r="B72" s="54">
        <f>'Total SCH per FTE'!B72</f>
        <v>16.39</v>
      </c>
      <c r="C72" s="64">
        <v>497</v>
      </c>
      <c r="D72" s="56">
        <f t="shared" si="4"/>
        <v>30.323367907260522</v>
      </c>
      <c r="E72" s="20"/>
      <c r="F72" s="54">
        <f>'Total SCH per FTE'!F72</f>
        <v>14.04</v>
      </c>
      <c r="G72" s="64">
        <f>'Total SCH per FTE'!G72-'Grad SCH per FTE'!G72</f>
        <v>512</v>
      </c>
      <c r="H72" s="94">
        <f t="shared" si="5"/>
        <v>36.46723646723647</v>
      </c>
    </row>
    <row r="73" spans="1:8" ht="10.5">
      <c r="A73" s="127" t="s">
        <v>71</v>
      </c>
      <c r="B73" s="114">
        <f>'Total SCH per FTE'!B73</f>
        <v>42.379999999999995</v>
      </c>
      <c r="C73" s="111">
        <f>SUM(C67:C72)</f>
        <v>3723</v>
      </c>
      <c r="D73" s="112">
        <f>C73/B73</f>
        <v>87.84804152902313</v>
      </c>
      <c r="E73" s="113"/>
      <c r="F73" s="114">
        <f>'Total SCH per FTE'!F73</f>
        <v>41.769999999999996</v>
      </c>
      <c r="G73" s="111">
        <f>SUM(G67:G72)</f>
        <v>3891</v>
      </c>
      <c r="H73" s="128">
        <f t="shared" si="5"/>
        <v>93.15298060809194</v>
      </c>
    </row>
    <row r="74" spans="1:8" ht="10.5">
      <c r="A74" s="24"/>
      <c r="B74" s="54"/>
      <c r="C74" s="64"/>
      <c r="D74" s="56"/>
      <c r="E74" s="20"/>
      <c r="F74" s="54"/>
      <c r="G74" s="64"/>
      <c r="H74" s="94"/>
    </row>
    <row r="75" spans="1:8" ht="10.5">
      <c r="A75" s="24"/>
      <c r="B75" s="54"/>
      <c r="C75" s="64"/>
      <c r="D75" s="56"/>
      <c r="E75" s="20"/>
      <c r="F75" s="54"/>
      <c r="G75" s="64"/>
      <c r="H75" s="94"/>
    </row>
    <row r="76" spans="1:8" ht="10.5">
      <c r="A76" s="127" t="s">
        <v>53</v>
      </c>
      <c r="B76" s="114">
        <f>'Total SCH per FTE'!B76</f>
        <v>17.31</v>
      </c>
      <c r="C76" s="111">
        <v>4752</v>
      </c>
      <c r="D76" s="112">
        <f>C76/B76</f>
        <v>274.523396880416</v>
      </c>
      <c r="E76" s="113"/>
      <c r="F76" s="114">
        <f>'Total SCH per FTE'!F76</f>
        <v>17.71</v>
      </c>
      <c r="G76" s="111">
        <f>'Total SCH per FTE'!G76-'Grad SCH per FTE'!G76</f>
        <v>4779</v>
      </c>
      <c r="H76" s="128">
        <f>G76/F76</f>
        <v>269.8475437605872</v>
      </c>
    </row>
    <row r="77" spans="1:8" ht="10.5">
      <c r="A77" s="24"/>
      <c r="B77" s="54"/>
      <c r="C77" s="64"/>
      <c r="D77" s="56"/>
      <c r="E77" s="20"/>
      <c r="F77" s="54"/>
      <c r="G77" s="64"/>
      <c r="H77" s="94"/>
    </row>
    <row r="78" spans="1:8" ht="10.5">
      <c r="A78" s="24"/>
      <c r="B78" s="54"/>
      <c r="C78" s="64"/>
      <c r="D78" s="56"/>
      <c r="E78" s="20"/>
      <c r="F78" s="54"/>
      <c r="G78" s="64"/>
      <c r="H78" s="94"/>
    </row>
    <row r="79" spans="1:8" ht="10.5">
      <c r="A79" s="126" t="s">
        <v>73</v>
      </c>
      <c r="B79" s="54"/>
      <c r="C79" s="64"/>
      <c r="D79" s="66"/>
      <c r="E79" s="21"/>
      <c r="F79" s="54"/>
      <c r="G79" s="64">
        <f>'Total SCH per FTE'!G79-'Grad SCH per FTE'!G79</f>
        <v>0</v>
      </c>
      <c r="H79" s="94"/>
    </row>
    <row r="80" spans="1:8" ht="10.5">
      <c r="A80" s="24" t="s">
        <v>54</v>
      </c>
      <c r="B80" s="54">
        <f>'Total SCH per FTE'!B80</f>
        <v>9.61</v>
      </c>
      <c r="C80" s="64">
        <v>1146</v>
      </c>
      <c r="D80" s="56">
        <f aca="true" t="shared" si="6" ref="D80:D85">C80/B80</f>
        <v>119.25078043704475</v>
      </c>
      <c r="E80" s="20"/>
      <c r="F80" s="54">
        <f>'Total SCH per FTE'!F80</f>
        <v>9.36</v>
      </c>
      <c r="G80" s="64">
        <f>'Total SCH per FTE'!G80-'Grad SCH per FTE'!G80</f>
        <v>1047</v>
      </c>
      <c r="H80" s="94">
        <f aca="true" t="shared" si="7" ref="H80:H85">G80/F80</f>
        <v>111.85897435897436</v>
      </c>
    </row>
    <row r="81" spans="1:8" ht="10.5">
      <c r="A81" s="24" t="s">
        <v>55</v>
      </c>
      <c r="B81" s="54">
        <f>'Total SCH per FTE'!B81</f>
        <v>14.8</v>
      </c>
      <c r="C81" s="64">
        <v>3826</v>
      </c>
      <c r="D81" s="56">
        <f t="shared" si="6"/>
        <v>258.5135135135135</v>
      </c>
      <c r="E81" s="20"/>
      <c r="F81" s="54">
        <f>'Total SCH per FTE'!F81</f>
        <v>13.56</v>
      </c>
      <c r="G81" s="64">
        <f>'Total SCH per FTE'!G81-'Grad SCH per FTE'!G81</f>
        <v>3638</v>
      </c>
      <c r="H81" s="94">
        <f t="shared" si="7"/>
        <v>268.2890855457227</v>
      </c>
    </row>
    <row r="82" spans="1:8" ht="10.5">
      <c r="A82" s="24" t="s">
        <v>56</v>
      </c>
      <c r="B82" s="54">
        <f>'Total SCH per FTE'!B82</f>
        <v>12</v>
      </c>
      <c r="C82" s="64">
        <v>3204</v>
      </c>
      <c r="D82" s="56">
        <f t="shared" si="6"/>
        <v>267</v>
      </c>
      <c r="E82" s="20"/>
      <c r="F82" s="54">
        <f>'Total SCH per FTE'!F82</f>
        <v>13.05</v>
      </c>
      <c r="G82" s="64">
        <f>'Total SCH per FTE'!G82-'Grad SCH per FTE'!G82</f>
        <v>3260</v>
      </c>
      <c r="H82" s="94">
        <f t="shared" si="7"/>
        <v>249.80842911877394</v>
      </c>
    </row>
    <row r="83" spans="1:8" ht="10.5">
      <c r="A83" s="24" t="s">
        <v>57</v>
      </c>
      <c r="B83" s="54">
        <f>'Total SCH per FTE'!B83</f>
        <v>17.77</v>
      </c>
      <c r="C83" s="64">
        <v>3475</v>
      </c>
      <c r="D83" s="56">
        <f t="shared" si="6"/>
        <v>195.5543050084412</v>
      </c>
      <c r="E83" s="20"/>
      <c r="F83" s="54">
        <f>'Total SCH per FTE'!F83</f>
        <v>18.27</v>
      </c>
      <c r="G83" s="64">
        <f>'Total SCH per FTE'!G83-'Grad SCH per FTE'!G83</f>
        <v>4212</v>
      </c>
      <c r="H83" s="94">
        <f t="shared" si="7"/>
        <v>230.54187192118226</v>
      </c>
    </row>
    <row r="84" spans="1:8" ht="10.5">
      <c r="A84" s="24" t="s">
        <v>58</v>
      </c>
      <c r="B84" s="54">
        <f>'Total SCH per FTE'!B84</f>
        <v>10.38</v>
      </c>
      <c r="C84" s="64">
        <v>1561</v>
      </c>
      <c r="D84" s="56">
        <f t="shared" si="6"/>
        <v>150.3853564547206</v>
      </c>
      <c r="E84" s="20"/>
      <c r="F84" s="54">
        <f>'Total SCH per FTE'!F84</f>
        <v>10.8</v>
      </c>
      <c r="G84" s="64">
        <f>'Total SCH per FTE'!G84-'Grad SCH per FTE'!G84</f>
        <v>1578</v>
      </c>
      <c r="H84" s="94">
        <f t="shared" si="7"/>
        <v>146.11111111111111</v>
      </c>
    </row>
    <row r="85" spans="1:8" ht="10.5">
      <c r="A85" s="127" t="s">
        <v>72</v>
      </c>
      <c r="B85" s="114">
        <f>'Total SCH per FTE'!B85</f>
        <v>64.55999999999999</v>
      </c>
      <c r="C85" s="111">
        <f>SUM(C78:C84)</f>
        <v>13212</v>
      </c>
      <c r="D85" s="112">
        <f t="shared" si="6"/>
        <v>204.6468401486989</v>
      </c>
      <c r="E85" s="113"/>
      <c r="F85" s="114">
        <f>'Total SCH per FTE'!F85</f>
        <v>65.03999999999999</v>
      </c>
      <c r="G85" s="111">
        <f>SUM(G79:G84)</f>
        <v>13735</v>
      </c>
      <c r="H85" s="128">
        <f t="shared" si="7"/>
        <v>211.1777367773678</v>
      </c>
    </row>
    <row r="86" spans="1:8" ht="10.5">
      <c r="A86" s="24"/>
      <c r="B86" s="54"/>
      <c r="C86" s="64"/>
      <c r="D86" s="56"/>
      <c r="E86" s="20"/>
      <c r="F86" s="54"/>
      <c r="G86" s="64"/>
      <c r="H86" s="94"/>
    </row>
    <row r="87" spans="1:8" ht="10.5">
      <c r="A87" s="24"/>
      <c r="B87" s="54"/>
      <c r="C87" s="64"/>
      <c r="D87" s="56"/>
      <c r="E87" s="20"/>
      <c r="F87" s="54"/>
      <c r="G87" s="64"/>
      <c r="H87" s="94"/>
    </row>
    <row r="88" spans="1:8" ht="10.5">
      <c r="A88" s="108" t="s">
        <v>86</v>
      </c>
      <c r="B88" s="54"/>
      <c r="C88" s="64"/>
      <c r="D88" s="56"/>
      <c r="E88" s="21"/>
      <c r="F88" s="54"/>
      <c r="G88" s="64"/>
      <c r="H88" s="94"/>
    </row>
    <row r="89" spans="1:8" ht="10.5">
      <c r="A89" s="24" t="s">
        <v>65</v>
      </c>
      <c r="B89" s="54">
        <f>'Total SCH per FTE'!B89</f>
        <v>3.64</v>
      </c>
      <c r="C89" s="64">
        <v>1087</v>
      </c>
      <c r="D89" s="56">
        <f aca="true" t="shared" si="8" ref="D89:D94">C89/B89</f>
        <v>298.6263736263736</v>
      </c>
      <c r="E89" s="20"/>
      <c r="F89" s="54">
        <f>'Total SCH per FTE'!F89</f>
        <v>4.57</v>
      </c>
      <c r="G89" s="64">
        <f>'Total SCH per FTE'!G89-'Grad SCH per FTE'!G89</f>
        <v>376</v>
      </c>
      <c r="H89" s="94">
        <f>G95/F89</f>
        <v>25.82056892778993</v>
      </c>
    </row>
    <row r="90" spans="1:8" ht="10.5">
      <c r="A90" s="24" t="s">
        <v>77</v>
      </c>
      <c r="B90" s="54">
        <f>'Total SCH per FTE'!B90</f>
        <v>0.28</v>
      </c>
      <c r="C90" s="64">
        <v>105</v>
      </c>
      <c r="D90" s="56">
        <f t="shared" si="8"/>
        <v>374.99999999999994</v>
      </c>
      <c r="E90" s="20"/>
      <c r="F90" s="54">
        <f>'Total SCH per FTE'!F90</f>
        <v>0.5</v>
      </c>
      <c r="G90" s="64">
        <f>'Total SCH per FTE'!G90-'Grad SCH per FTE'!G90</f>
        <v>48</v>
      </c>
      <c r="H90" s="94">
        <f>G90/F90</f>
        <v>96</v>
      </c>
    </row>
    <row r="91" spans="1:8" ht="10.5">
      <c r="A91" s="24" t="s">
        <v>59</v>
      </c>
      <c r="B91" s="54">
        <f>'Total SCH per FTE'!B91</f>
        <v>1.06</v>
      </c>
      <c r="C91" s="64">
        <v>22</v>
      </c>
      <c r="D91" s="56">
        <f t="shared" si="8"/>
        <v>20.754716981132074</v>
      </c>
      <c r="E91" s="20"/>
      <c r="F91" s="54">
        <f>'Total SCH per FTE'!F91</f>
        <v>0.25</v>
      </c>
      <c r="G91" s="64">
        <f>'Total SCH per FTE'!G91-'Grad SCH per FTE'!G91</f>
        <v>93</v>
      </c>
      <c r="H91" s="94">
        <f>G91/F91</f>
        <v>372</v>
      </c>
    </row>
    <row r="92" spans="1:8" ht="10.5">
      <c r="A92" s="24" t="s">
        <v>60</v>
      </c>
      <c r="B92" s="54">
        <f>'Total SCH per FTE'!B92</f>
        <v>1.19</v>
      </c>
      <c r="C92" s="64">
        <v>903</v>
      </c>
      <c r="D92" s="56">
        <f t="shared" si="8"/>
        <v>758.8235294117648</v>
      </c>
      <c r="E92" s="20"/>
      <c r="F92" s="54">
        <f>'Total SCH per FTE'!F92</f>
        <v>0.25</v>
      </c>
      <c r="G92" s="64">
        <f>'Total SCH per FTE'!G92-'Grad SCH per FTE'!G92</f>
        <v>942</v>
      </c>
      <c r="H92" s="94">
        <f>G92/F92</f>
        <v>3768</v>
      </c>
    </row>
    <row r="93" spans="1:8" ht="10.5">
      <c r="A93" s="24" t="s">
        <v>85</v>
      </c>
      <c r="B93" s="54">
        <f>'Total SCH per FTE'!B93</f>
        <v>4.17</v>
      </c>
      <c r="C93" s="64">
        <v>439</v>
      </c>
      <c r="D93" s="56">
        <f t="shared" si="8"/>
        <v>105.2757793764988</v>
      </c>
      <c r="E93" s="20"/>
      <c r="F93" s="54">
        <f>'Total SCH per FTE'!F93</f>
        <v>4.5</v>
      </c>
      <c r="G93" s="64">
        <f>'Total SCH per FTE'!G93-'Grad SCH per FTE'!G93</f>
        <v>951</v>
      </c>
      <c r="H93" s="94"/>
    </row>
    <row r="94" spans="1:8" ht="10.5">
      <c r="A94" s="24" t="s">
        <v>76</v>
      </c>
      <c r="B94" s="54">
        <f>'Total SCH per FTE'!B94</f>
        <v>4.07</v>
      </c>
      <c r="C94" s="64">
        <v>992</v>
      </c>
      <c r="D94" s="56">
        <f t="shared" si="8"/>
        <v>243.73464373464373</v>
      </c>
      <c r="E94" s="20"/>
      <c r="F94" s="54">
        <f>'Total SCH per FTE'!F94</f>
        <v>4</v>
      </c>
      <c r="G94" s="64">
        <f>'Total SCH per FTE'!G94-'Grad SCH per FTE'!G94</f>
        <v>975</v>
      </c>
      <c r="H94" s="94">
        <f>G94/F94</f>
        <v>243.75</v>
      </c>
    </row>
    <row r="95" spans="1:8" ht="10.5">
      <c r="A95" s="24" t="s">
        <v>78</v>
      </c>
      <c r="B95" s="54">
        <f>'Total SCH per FTE'!B95</f>
        <v>3.4</v>
      </c>
      <c r="C95" s="64">
        <f>90+102</f>
        <v>192</v>
      </c>
      <c r="D95" s="56"/>
      <c r="E95" s="20"/>
      <c r="F95" s="54">
        <f>'Total SCH per FTE'!F95</f>
        <v>0.25</v>
      </c>
      <c r="G95" s="64">
        <f>'Total SCH per FTE'!G95-'Grad SCH per FTE'!G95</f>
        <v>118</v>
      </c>
      <c r="H95" s="94"/>
    </row>
    <row r="96" spans="1:8" ht="10.5">
      <c r="A96" s="127" t="s">
        <v>61</v>
      </c>
      <c r="B96" s="114">
        <f>'Total SCH per FTE'!B96</f>
        <v>17.81</v>
      </c>
      <c r="C96" s="111">
        <f>SUM(C87:C95)</f>
        <v>3740</v>
      </c>
      <c r="D96" s="112">
        <f>C96/B96</f>
        <v>209.99438517686696</v>
      </c>
      <c r="E96" s="113"/>
      <c r="F96" s="114">
        <f>'Total SCH per FTE'!F96</f>
        <v>14.32</v>
      </c>
      <c r="G96" s="111">
        <f>SUM(G87:G95)</f>
        <v>3503</v>
      </c>
      <c r="H96" s="128">
        <f>G96/F96</f>
        <v>244.62290502793294</v>
      </c>
    </row>
    <row r="97" spans="1:8" ht="10.5">
      <c r="A97" s="24"/>
      <c r="B97" s="54"/>
      <c r="C97" s="64"/>
      <c r="D97" s="56"/>
      <c r="E97" s="20"/>
      <c r="F97" s="54"/>
      <c r="G97" s="64"/>
      <c r="H97" s="94"/>
    </row>
    <row r="98" spans="1:8" ht="10.5">
      <c r="A98" s="24"/>
      <c r="B98" s="54"/>
      <c r="C98" s="64"/>
      <c r="D98" s="56"/>
      <c r="E98" s="20"/>
      <c r="F98" s="54"/>
      <c r="G98" s="64"/>
      <c r="H98" s="94"/>
    </row>
    <row r="99" spans="1:8" ht="10.5">
      <c r="A99" s="127" t="s">
        <v>62</v>
      </c>
      <c r="B99" s="114">
        <f>'Total SCH per FTE'!B99</f>
        <v>790.25</v>
      </c>
      <c r="C99" s="111">
        <f>C96+C85+C76+C73+C63+C60+C50+C44+C36</f>
        <v>167214</v>
      </c>
      <c r="D99" s="112">
        <f>C99/B99</f>
        <v>211.59633027522935</v>
      </c>
      <c r="E99" s="113"/>
      <c r="F99" s="114">
        <f>'Total SCH per FTE'!F99</f>
        <v>796.0500000000001</v>
      </c>
      <c r="G99" s="111">
        <f>G96+G85+G76+G73+G63+G60+G50+G44+G36</f>
        <v>155939</v>
      </c>
      <c r="H99" s="128">
        <f>G99/F99</f>
        <v>195.89096162301362</v>
      </c>
    </row>
    <row r="100" spans="1:8" ht="11.25" thickBot="1">
      <c r="A100" s="27"/>
      <c r="B100" s="105"/>
      <c r="C100" s="98"/>
      <c r="D100" s="106"/>
      <c r="E100" s="23"/>
      <c r="F100" s="68"/>
      <c r="G100" s="98"/>
      <c r="H100" s="99"/>
    </row>
    <row r="101" spans="6:9" ht="10.5">
      <c r="F101" s="102"/>
      <c r="G101" s="72" t="s">
        <v>30</v>
      </c>
      <c r="H101" s="102"/>
      <c r="I101" s="46" t="s">
        <v>30</v>
      </c>
    </row>
    <row r="103" spans="3:8" ht="10.5">
      <c r="C103" s="2"/>
      <c r="F103" s="35"/>
      <c r="G103" s="2"/>
      <c r="H103" s="1"/>
    </row>
    <row r="104" spans="3:8" ht="10.5">
      <c r="C104" s="2"/>
      <c r="F104" s="35"/>
      <c r="G104" s="2"/>
      <c r="H104" s="1"/>
    </row>
    <row r="105" spans="3:8" ht="10.5">
      <c r="C105" s="2"/>
      <c r="F105" s="35"/>
      <c r="G105" s="2"/>
      <c r="H105" s="1"/>
    </row>
    <row r="106" spans="3:8" ht="10.5">
      <c r="C106" s="2"/>
      <c r="F106" s="35"/>
      <c r="G106" s="2"/>
      <c r="H106" s="1"/>
    </row>
    <row r="107" spans="3:8" ht="10.5">
      <c r="C107" s="2"/>
      <c r="F107" s="35"/>
      <c r="G107" s="2"/>
      <c r="H107" s="1"/>
    </row>
    <row r="108" spans="3:8" ht="10.5">
      <c r="C108" s="2"/>
      <c r="F108" s="35"/>
      <c r="G108" s="2"/>
      <c r="H108" s="1"/>
    </row>
  </sheetData>
  <sheetProtection password="9BF1" sheet="1" selectLockedCells="1" selectUnlockedCells="1"/>
  <mergeCells count="6">
    <mergeCell ref="A1:H1"/>
    <mergeCell ref="A2:H2"/>
    <mergeCell ref="A3:H3"/>
    <mergeCell ref="B6:D6"/>
    <mergeCell ref="F6:H6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&amp;L&amp;"Arial,Italic"&amp;8NOTE:  Credit hours and FTE from all campuses were included.&amp;R&amp;"Arial,Italic"&amp;8Prepared by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Harrington</dc:creator>
  <cp:keywords/>
  <dc:description/>
  <cp:lastModifiedBy>Jillie</cp:lastModifiedBy>
  <cp:lastPrinted>2009-10-28T20:13:32Z</cp:lastPrinted>
  <dcterms:created xsi:type="dcterms:W3CDTF">2005-06-18T20:23:13Z</dcterms:created>
  <dcterms:modified xsi:type="dcterms:W3CDTF">2010-01-21T20:17:46Z</dcterms:modified>
  <cp:category/>
  <cp:version/>
  <cp:contentType/>
  <cp:contentStatus/>
</cp:coreProperties>
</file>